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gawa_takenori\Documents\共通資料\日本CRO協会関連\電磁化推進TF\電磁化による費用工数削減効果試算\"/>
    </mc:Choice>
  </mc:AlternateContent>
  <bookViews>
    <workbookView xWindow="0" yWindow="0" windowWidth="23040" windowHeight="10536" activeTab="2"/>
  </bookViews>
  <sheets>
    <sheet name="config" sheetId="7" r:id="rId1"/>
    <sheet name="30施設2年間での試算" sheetId="1" r:id="rId2"/>
    <sheet name="Summary" sheetId="5" r:id="rId3"/>
    <sheet name="紙・電磁化業務比較" sheetId="10" r:id="rId4"/>
  </sheets>
  <definedNames>
    <definedName name="_xlnm._FilterDatabase" localSheetId="1" hidden="1">'30施設2年間での試算'!$B$4:$P$103</definedName>
    <definedName name="Z_15FB8FF3_C9F7_4471_B581_B2759EC2209E_.wvu.FilterData" localSheetId="1" hidden="1">'30施設2年間での試算'!$B$2:$I$103</definedName>
    <definedName name="Z_C3C412A9_BC18_4DEF_8AA0_7FCB7D357D2C_.wvu.FilterData" localSheetId="1" hidden="1">'30施設2年間での試算'!$B$2:$I$101</definedName>
  </definedNames>
  <calcPr calcId="191029"/>
  <customWorkbookViews>
    <customWorkbookView name="ACM伊藤 - 個人用ビュー" guid="{15FB8FF3-C9F7-4471-B581-B2759EC2209E}" maximized="1" windowWidth="0" windowHeight="0" activeSheetId="0"/>
    <customWorkbookView name="acm_160027 - 個人用ビュー" guid="{C3C412A9-BC18-4DEF-8AA0-7FCB7D357D2C}"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99" i="1" l="1"/>
  <c r="R99" i="1"/>
  <c r="Q99" i="1"/>
  <c r="X2" i="10"/>
  <c r="F118" i="1"/>
  <c r="F119" i="1"/>
  <c r="F108" i="1"/>
  <c r="F117" i="1"/>
  <c r="F122" i="1"/>
  <c r="F109" i="1"/>
  <c r="F120" i="1"/>
  <c r="G107" i="1"/>
  <c r="G108" i="1"/>
  <c r="G109" i="1"/>
  <c r="G110" i="1"/>
  <c r="G106" i="1"/>
  <c r="F110" i="1"/>
  <c r="F121" i="1"/>
  <c r="F107" i="1"/>
  <c r="L102" i="1"/>
  <c r="F102" i="1"/>
  <c r="M96" i="1"/>
  <c r="M97" i="1"/>
  <c r="M98" i="1"/>
  <c r="M99" i="1"/>
  <c r="M95" i="1"/>
  <c r="L95" i="1"/>
  <c r="K98" i="1"/>
  <c r="K96" i="1"/>
  <c r="K95" i="1"/>
  <c r="O92" i="1"/>
  <c r="N92" i="1"/>
  <c r="H92" i="1"/>
  <c r="I92" i="1"/>
  <c r="K100" i="1"/>
  <c r="G96" i="1"/>
  <c r="G97" i="1"/>
  <c r="G98" i="1"/>
  <c r="G99" i="1"/>
  <c r="G95" i="1"/>
  <c r="F99" i="1"/>
  <c r="F97" i="1"/>
  <c r="F95" i="1"/>
  <c r="E111" i="1"/>
  <c r="E99" i="1"/>
  <c r="E98" i="1"/>
  <c r="E97" i="1"/>
  <c r="E95" i="1"/>
  <c r="E96" i="1"/>
  <c r="Z52" i="10"/>
  <c r="X108" i="10"/>
  <c r="X109" i="10" s="1"/>
  <c r="AB108" i="10"/>
  <c r="AB109" i="10" s="1"/>
  <c r="X104" i="10"/>
  <c r="X105" i="10" s="1"/>
  <c r="AB104" i="10"/>
  <c r="AB105" i="10" s="1"/>
  <c r="AB96" i="10"/>
  <c r="AB97" i="10" s="1"/>
  <c r="AB51" i="10"/>
  <c r="AB52" i="10" s="1"/>
  <c r="AB42" i="10"/>
  <c r="AJ121" i="10" l="1"/>
  <c r="AB121" i="10"/>
  <c r="AI121" i="10" s="1"/>
  <c r="X114" i="10"/>
  <c r="X112" i="10" s="1"/>
  <c r="X113" i="10" s="1"/>
  <c r="AB113" i="10"/>
  <c r="Z112" i="10"/>
  <c r="Z113" i="10" s="1"/>
  <c r="AJ113" i="10" s="1"/>
  <c r="AI109" i="10"/>
  <c r="AD108" i="10"/>
  <c r="AD109" i="10" s="1"/>
  <c r="AF108" i="10"/>
  <c r="Z108" i="10"/>
  <c r="Z109" i="10" s="1"/>
  <c r="AI105" i="10"/>
  <c r="AD104" i="10"/>
  <c r="AD105" i="10" s="1"/>
  <c r="AF104" i="10"/>
  <c r="Z104" i="10"/>
  <c r="AD96" i="10"/>
  <c r="AD97" i="10" s="1"/>
  <c r="Z96" i="10"/>
  <c r="Z97" i="10" s="1"/>
  <c r="X96" i="10"/>
  <c r="AD87" i="10"/>
  <c r="AD88" i="10" s="1"/>
  <c r="AB87" i="10"/>
  <c r="AB88" i="10" s="1"/>
  <c r="Z87" i="10"/>
  <c r="X87" i="10"/>
  <c r="X88" i="10" s="1"/>
  <c r="AD78" i="10"/>
  <c r="AD79" i="10" s="1"/>
  <c r="AB78" i="10"/>
  <c r="AB79" i="10" s="1"/>
  <c r="Z78" i="10"/>
  <c r="Z79" i="10" s="1"/>
  <c r="X78" i="10"/>
  <c r="AD69" i="10"/>
  <c r="AD70" i="10" s="1"/>
  <c r="AB69" i="10"/>
  <c r="AB70" i="10" s="1"/>
  <c r="Z69" i="10"/>
  <c r="X69" i="10"/>
  <c r="AD60" i="10"/>
  <c r="AD61" i="10" s="1"/>
  <c r="AB60" i="10"/>
  <c r="AB61" i="10" s="1"/>
  <c r="Z60" i="10"/>
  <c r="Z61" i="10" s="1"/>
  <c r="X60" i="10"/>
  <c r="AD51" i="10"/>
  <c r="AD52" i="10" s="1"/>
  <c r="AJ52" i="10" s="1"/>
  <c r="Z51" i="10"/>
  <c r="X51" i="10"/>
  <c r="AB43" i="10"/>
  <c r="AD42" i="10"/>
  <c r="AD43" i="10" s="1"/>
  <c r="Z42" i="10"/>
  <c r="X42" i="10"/>
  <c r="X43" i="10" s="1"/>
  <c r="AD36" i="10"/>
  <c r="AB36" i="10"/>
  <c r="Z36" i="10"/>
  <c r="X36" i="10"/>
  <c r="E82" i="1"/>
  <c r="G82" i="1" s="1"/>
  <c r="K16" i="1"/>
  <c r="R6" i="1"/>
  <c r="F87" i="1"/>
  <c r="R87" i="1" s="1"/>
  <c r="F77" i="1"/>
  <c r="F7" i="1"/>
  <c r="F12" i="1"/>
  <c r="F16" i="1"/>
  <c r="F21" i="1"/>
  <c r="F25" i="1"/>
  <c r="F30" i="1"/>
  <c r="F39" i="1"/>
  <c r="R91" i="1"/>
  <c r="R59" i="1"/>
  <c r="R15" i="1"/>
  <c r="Q14" i="1"/>
  <c r="Q59" i="1"/>
  <c r="U73" i="1"/>
  <c r="U6" i="1"/>
  <c r="T6" i="1"/>
  <c r="T10" i="1"/>
  <c r="U10" i="1"/>
  <c r="U11" i="1"/>
  <c r="T11" i="1"/>
  <c r="T14" i="1"/>
  <c r="U14" i="1"/>
  <c r="U15" i="1"/>
  <c r="T15" i="1"/>
  <c r="T19" i="1"/>
  <c r="U19" i="1"/>
  <c r="U20" i="1"/>
  <c r="T20" i="1"/>
  <c r="T23" i="1"/>
  <c r="U23" i="1"/>
  <c r="U24" i="1"/>
  <c r="T24" i="1"/>
  <c r="T28" i="1"/>
  <c r="U28" i="1"/>
  <c r="U29" i="1"/>
  <c r="T29" i="1"/>
  <c r="U32" i="1"/>
  <c r="T32" i="1"/>
  <c r="T33" i="1"/>
  <c r="U33" i="1"/>
  <c r="U37" i="1"/>
  <c r="T37" i="1"/>
  <c r="T38" i="1"/>
  <c r="U38" i="1"/>
  <c r="T42" i="1"/>
  <c r="T41" i="1"/>
  <c r="U41" i="1"/>
  <c r="U42" i="1"/>
  <c r="T46" i="1"/>
  <c r="U46" i="1"/>
  <c r="U47" i="1"/>
  <c r="T47" i="1"/>
  <c r="T50" i="1"/>
  <c r="T49" i="1" s="1"/>
  <c r="U50" i="1"/>
  <c r="U51" i="1"/>
  <c r="T51" i="1"/>
  <c r="U56" i="1"/>
  <c r="U55" i="1"/>
  <c r="T55" i="1"/>
  <c r="T56" i="1"/>
  <c r="T59" i="1"/>
  <c r="U59" i="1"/>
  <c r="U60" i="1"/>
  <c r="T60" i="1"/>
  <c r="U64" i="1"/>
  <c r="T64" i="1"/>
  <c r="U68" i="1"/>
  <c r="U67" i="1"/>
  <c r="T67" i="1"/>
  <c r="T68" i="1"/>
  <c r="T72" i="1"/>
  <c r="U72" i="1"/>
  <c r="U76" i="1"/>
  <c r="T76" i="1"/>
  <c r="U87" i="1"/>
  <c r="R14" i="1"/>
  <c r="E7" i="1"/>
  <c r="O8" i="1"/>
  <c r="O9" i="1"/>
  <c r="N9" i="1"/>
  <c r="N8" i="1" s="1"/>
  <c r="O5" i="1"/>
  <c r="N5" i="1"/>
  <c r="O75" i="1"/>
  <c r="O74" i="1" s="1"/>
  <c r="N75" i="1"/>
  <c r="N74" i="1" s="1"/>
  <c r="U91" i="1"/>
  <c r="T91" i="1"/>
  <c r="T88" i="1"/>
  <c r="U90" i="1"/>
  <c r="U89" i="1"/>
  <c r="U88" i="1"/>
  <c r="T90" i="1"/>
  <c r="T89" i="1"/>
  <c r="L86" i="1"/>
  <c r="O86" i="1"/>
  <c r="N86" i="1"/>
  <c r="K86" i="1"/>
  <c r="I86" i="1"/>
  <c r="H86" i="1"/>
  <c r="T83" i="1"/>
  <c r="U85" i="1"/>
  <c r="T85" i="1"/>
  <c r="U84" i="1"/>
  <c r="T84" i="1"/>
  <c r="U83" i="1"/>
  <c r="U81" i="1"/>
  <c r="T81" i="1"/>
  <c r="U80" i="1"/>
  <c r="T80" i="1"/>
  <c r="U79" i="1"/>
  <c r="T79" i="1"/>
  <c r="O78" i="1"/>
  <c r="N78" i="1"/>
  <c r="L78" i="1"/>
  <c r="K78" i="1"/>
  <c r="I78" i="1"/>
  <c r="H78" i="1"/>
  <c r="I75" i="1"/>
  <c r="I74" i="1" s="1"/>
  <c r="H75" i="1"/>
  <c r="H74" i="1" s="1"/>
  <c r="O71" i="1"/>
  <c r="O70" i="1" s="1"/>
  <c r="N71" i="1"/>
  <c r="N70" i="1" s="1"/>
  <c r="I71" i="1"/>
  <c r="I70" i="1" s="1"/>
  <c r="H71" i="1"/>
  <c r="H70" i="1" s="1"/>
  <c r="O66" i="1"/>
  <c r="N66" i="1"/>
  <c r="O63" i="1"/>
  <c r="N63" i="1"/>
  <c r="I66" i="1"/>
  <c r="H66" i="1"/>
  <c r="I63" i="1"/>
  <c r="I62" i="1" s="1"/>
  <c r="H63" i="1"/>
  <c r="O58" i="1"/>
  <c r="N58" i="1"/>
  <c r="O54" i="1"/>
  <c r="N54" i="1"/>
  <c r="N53" i="1" s="1"/>
  <c r="I58" i="1"/>
  <c r="H58" i="1"/>
  <c r="I54" i="1"/>
  <c r="H54" i="1"/>
  <c r="N45" i="1"/>
  <c r="O49" i="1"/>
  <c r="N49" i="1"/>
  <c r="O45" i="1"/>
  <c r="I45" i="1"/>
  <c r="I49" i="1"/>
  <c r="H49" i="1"/>
  <c r="H45" i="1"/>
  <c r="H44" i="1" s="1"/>
  <c r="O40" i="1"/>
  <c r="N40" i="1"/>
  <c r="O36" i="1"/>
  <c r="N36" i="1"/>
  <c r="I40" i="1"/>
  <c r="H40" i="1"/>
  <c r="I36" i="1"/>
  <c r="H36" i="1"/>
  <c r="T39" i="1"/>
  <c r="O31" i="1"/>
  <c r="N31" i="1"/>
  <c r="O27" i="1"/>
  <c r="N27" i="1"/>
  <c r="K25" i="1"/>
  <c r="I31" i="1"/>
  <c r="H31" i="1"/>
  <c r="I27" i="1"/>
  <c r="H27" i="1"/>
  <c r="R23" i="1"/>
  <c r="R19" i="1"/>
  <c r="O18" i="1"/>
  <c r="O22" i="1"/>
  <c r="N22" i="1"/>
  <c r="N18" i="1"/>
  <c r="M24" i="1"/>
  <c r="M23" i="1"/>
  <c r="S23" i="1" s="1"/>
  <c r="I22" i="1"/>
  <c r="H22" i="1"/>
  <c r="I18" i="1"/>
  <c r="H18" i="1"/>
  <c r="O13" i="1"/>
  <c r="N13" i="1"/>
  <c r="I9" i="1"/>
  <c r="I13" i="1"/>
  <c r="H13" i="1"/>
  <c r="H9" i="1"/>
  <c r="I5" i="1"/>
  <c r="H5" i="1"/>
  <c r="Q10" i="1"/>
  <c r="M10" i="1"/>
  <c r="R10" i="1"/>
  <c r="E69" i="1"/>
  <c r="T87" i="1"/>
  <c r="R88" i="1"/>
  <c r="R89" i="1"/>
  <c r="R90" i="1"/>
  <c r="M89" i="1"/>
  <c r="M90" i="1"/>
  <c r="M88" i="1"/>
  <c r="M87" i="1"/>
  <c r="U82" i="1"/>
  <c r="T82" i="1"/>
  <c r="R85" i="1"/>
  <c r="Q85" i="1"/>
  <c r="R84" i="1"/>
  <c r="Q84" i="1"/>
  <c r="R83" i="1"/>
  <c r="Q83" i="1"/>
  <c r="R82" i="1"/>
  <c r="R81" i="1"/>
  <c r="Q81" i="1"/>
  <c r="R80" i="1"/>
  <c r="Q80" i="1"/>
  <c r="R79" i="1"/>
  <c r="Q79" i="1"/>
  <c r="M85" i="1"/>
  <c r="M84" i="1"/>
  <c r="M83" i="1"/>
  <c r="M82" i="1"/>
  <c r="M81" i="1"/>
  <c r="M80" i="1"/>
  <c r="M79" i="1"/>
  <c r="M78" i="1" s="1"/>
  <c r="G85" i="1"/>
  <c r="G84" i="1"/>
  <c r="G83" i="1"/>
  <c r="G81" i="1"/>
  <c r="G80" i="1"/>
  <c r="G79" i="1"/>
  <c r="U77" i="1"/>
  <c r="U75" i="1" s="1"/>
  <c r="U74" i="1" s="1"/>
  <c r="T77" i="1"/>
  <c r="T75" i="1" s="1"/>
  <c r="T74" i="1" s="1"/>
  <c r="R76" i="1"/>
  <c r="Q76" i="1"/>
  <c r="M76" i="1"/>
  <c r="G76" i="1"/>
  <c r="T73" i="1"/>
  <c r="R72" i="1"/>
  <c r="Q72" i="1"/>
  <c r="M72" i="1"/>
  <c r="G72" i="1"/>
  <c r="U69" i="1"/>
  <c r="T69" i="1"/>
  <c r="R68" i="1"/>
  <c r="Q68" i="1"/>
  <c r="R67" i="1"/>
  <c r="Q67" i="1"/>
  <c r="M68" i="1"/>
  <c r="M67" i="1"/>
  <c r="G68" i="1"/>
  <c r="G67" i="1"/>
  <c r="U65" i="1"/>
  <c r="T65" i="1"/>
  <c r="R64" i="1"/>
  <c r="Q64" i="1"/>
  <c r="M64" i="1"/>
  <c r="G64" i="1"/>
  <c r="U61" i="1"/>
  <c r="T61" i="1"/>
  <c r="R60" i="1"/>
  <c r="Q60" i="1"/>
  <c r="M60" i="1"/>
  <c r="M59" i="1"/>
  <c r="G60" i="1"/>
  <c r="G59" i="1"/>
  <c r="U57" i="1"/>
  <c r="T57" i="1"/>
  <c r="R56" i="1"/>
  <c r="Q56" i="1"/>
  <c r="R55" i="1"/>
  <c r="Q55" i="1"/>
  <c r="M56" i="1"/>
  <c r="M55" i="1"/>
  <c r="G56" i="1"/>
  <c r="G55" i="1"/>
  <c r="U52" i="1"/>
  <c r="T52" i="1"/>
  <c r="R51" i="1"/>
  <c r="Q51" i="1"/>
  <c r="S51" i="1" s="1"/>
  <c r="R50" i="1"/>
  <c r="Q50" i="1"/>
  <c r="M51" i="1"/>
  <c r="M50" i="1"/>
  <c r="G51" i="1"/>
  <c r="G50" i="1"/>
  <c r="U48" i="1"/>
  <c r="U45" i="1" s="1"/>
  <c r="T48" i="1"/>
  <c r="R47" i="1"/>
  <c r="Q47" i="1"/>
  <c r="R46" i="1"/>
  <c r="Q46" i="1"/>
  <c r="M47" i="1"/>
  <c r="M46" i="1"/>
  <c r="G47" i="1"/>
  <c r="G46" i="1"/>
  <c r="U43" i="1"/>
  <c r="T43" i="1"/>
  <c r="R42" i="1"/>
  <c r="Q42" i="1"/>
  <c r="R41" i="1"/>
  <c r="Q41" i="1"/>
  <c r="M42" i="1"/>
  <c r="M41" i="1"/>
  <c r="G42" i="1"/>
  <c r="G41" i="1"/>
  <c r="U39" i="1"/>
  <c r="R38" i="1"/>
  <c r="Q38" i="1"/>
  <c r="R37" i="1"/>
  <c r="Q37" i="1"/>
  <c r="M38" i="1"/>
  <c r="M37" i="1"/>
  <c r="G38" i="1"/>
  <c r="G37" i="1"/>
  <c r="U34" i="1"/>
  <c r="T34" i="1"/>
  <c r="T31" i="1" s="1"/>
  <c r="R33" i="1"/>
  <c r="Q33" i="1"/>
  <c r="R32" i="1"/>
  <c r="Q32" i="1"/>
  <c r="M33" i="1"/>
  <c r="M32" i="1"/>
  <c r="G33" i="1"/>
  <c r="G32" i="1"/>
  <c r="R29" i="1"/>
  <c r="Q29" i="1"/>
  <c r="R28" i="1"/>
  <c r="Q28" i="1"/>
  <c r="U30" i="1"/>
  <c r="T30" i="1"/>
  <c r="M29" i="1"/>
  <c r="M28" i="1"/>
  <c r="G29" i="1"/>
  <c r="G28" i="1"/>
  <c r="U25" i="1"/>
  <c r="T25" i="1"/>
  <c r="M19" i="1"/>
  <c r="M20" i="1"/>
  <c r="M15" i="1"/>
  <c r="M14" i="1"/>
  <c r="M11" i="1"/>
  <c r="M6" i="1"/>
  <c r="G6" i="1"/>
  <c r="G10" i="1"/>
  <c r="G11" i="1"/>
  <c r="G14" i="1"/>
  <c r="G15" i="1"/>
  <c r="G19" i="1"/>
  <c r="G20" i="1"/>
  <c r="G24" i="1"/>
  <c r="R24" i="1"/>
  <c r="Q24" i="1"/>
  <c r="Q23" i="1"/>
  <c r="U21" i="1"/>
  <c r="T21" i="1"/>
  <c r="R20" i="1"/>
  <c r="Q20" i="1"/>
  <c r="Q19" i="1"/>
  <c r="U16" i="1"/>
  <c r="U13" i="1" s="1"/>
  <c r="T16" i="1"/>
  <c r="Q15" i="1"/>
  <c r="R11" i="1"/>
  <c r="Q11" i="1"/>
  <c r="U12" i="1"/>
  <c r="T12" i="1"/>
  <c r="U7" i="1"/>
  <c r="T7" i="1"/>
  <c r="Q6" i="1"/>
  <c r="K77" i="1"/>
  <c r="K75" i="1" s="1"/>
  <c r="K74" i="1" s="1"/>
  <c r="L77" i="1"/>
  <c r="L75" i="1" s="1"/>
  <c r="L74" i="1" s="1"/>
  <c r="L73" i="1"/>
  <c r="K73" i="1"/>
  <c r="L69" i="1"/>
  <c r="L66" i="1" s="1"/>
  <c r="K69" i="1"/>
  <c r="K65" i="1"/>
  <c r="K63" i="1" s="1"/>
  <c r="L65" i="1"/>
  <c r="L63" i="1" s="1"/>
  <c r="L61" i="1"/>
  <c r="L58" i="1" s="1"/>
  <c r="K61" i="1"/>
  <c r="K57" i="1"/>
  <c r="K54" i="1" s="1"/>
  <c r="L57" i="1"/>
  <c r="L54" i="1" s="1"/>
  <c r="L52" i="1"/>
  <c r="L49" i="1" s="1"/>
  <c r="K52" i="1"/>
  <c r="M52" i="1" s="1"/>
  <c r="L48" i="1"/>
  <c r="L45" i="1" s="1"/>
  <c r="K48" i="1"/>
  <c r="K45" i="1" s="1"/>
  <c r="K43" i="1"/>
  <c r="L43" i="1"/>
  <c r="L39" i="1"/>
  <c r="K39" i="1"/>
  <c r="M39" i="1" s="1"/>
  <c r="L34" i="1"/>
  <c r="K34" i="1"/>
  <c r="K30" i="1"/>
  <c r="L30" i="1"/>
  <c r="L25" i="1"/>
  <c r="L21" i="1"/>
  <c r="K21" i="1"/>
  <c r="L16" i="1"/>
  <c r="L12" i="1"/>
  <c r="K12" i="1"/>
  <c r="L7" i="1"/>
  <c r="K7" i="1"/>
  <c r="E77" i="1"/>
  <c r="E73" i="1"/>
  <c r="F73" i="1"/>
  <c r="F65" i="1"/>
  <c r="E65" i="1"/>
  <c r="E61" i="1"/>
  <c r="F61" i="1"/>
  <c r="F57" i="1"/>
  <c r="E57" i="1"/>
  <c r="E52" i="1"/>
  <c r="F52" i="1"/>
  <c r="G52" i="1" s="1"/>
  <c r="F48" i="1"/>
  <c r="E48" i="1"/>
  <c r="F43" i="1"/>
  <c r="E43" i="1"/>
  <c r="E39" i="1"/>
  <c r="F34" i="1"/>
  <c r="E34" i="1"/>
  <c r="E30" i="1"/>
  <c r="E25" i="1"/>
  <c r="E21" i="1"/>
  <c r="E16" i="1"/>
  <c r="E12" i="1"/>
  <c r="K97" i="1"/>
  <c r="L97" i="1"/>
  <c r="F69" i="1"/>
  <c r="E88" i="1"/>
  <c r="Q88" i="1" s="1"/>
  <c r="E89" i="1"/>
  <c r="Q89" i="1" s="1"/>
  <c r="E90" i="1"/>
  <c r="G90" i="1" s="1"/>
  <c r="E87" i="1"/>
  <c r="Q87" i="1" s="1"/>
  <c r="AJ97" i="10" l="1"/>
  <c r="AD37" i="10"/>
  <c r="AC4" i="10" s="1"/>
  <c r="AC8" i="10" s="1"/>
  <c r="AC3" i="10"/>
  <c r="AB3" i="10"/>
  <c r="AB7" i="10" s="1"/>
  <c r="X37" i="10"/>
  <c r="AI37" i="10" s="1"/>
  <c r="Y3" i="10"/>
  <c r="AB37" i="10"/>
  <c r="Z4" i="10" s="1"/>
  <c r="Z8" i="10" s="1"/>
  <c r="Z3" i="10"/>
  <c r="Z7" i="10" s="1"/>
  <c r="N17" i="1"/>
  <c r="T45" i="1"/>
  <c r="T44" i="1" s="1"/>
  <c r="G43" i="1"/>
  <c r="G73" i="1"/>
  <c r="T58" i="1"/>
  <c r="S33" i="1"/>
  <c r="U71" i="1"/>
  <c r="U70" i="1" s="1"/>
  <c r="U31" i="1"/>
  <c r="S20" i="1"/>
  <c r="S50" i="1"/>
  <c r="M86" i="1"/>
  <c r="N62" i="1"/>
  <c r="T40" i="1"/>
  <c r="Q91" i="1"/>
  <c r="S91" i="1" s="1"/>
  <c r="Q25" i="1"/>
  <c r="O62" i="1"/>
  <c r="S79" i="1"/>
  <c r="R43" i="1"/>
  <c r="R40" i="1" s="1"/>
  <c r="U18" i="1"/>
  <c r="U49" i="1"/>
  <c r="U44" i="1" s="1"/>
  <c r="T36" i="1"/>
  <c r="T35" i="1" s="1"/>
  <c r="U22" i="1"/>
  <c r="S76" i="1"/>
  <c r="S83" i="1"/>
  <c r="U36" i="1"/>
  <c r="I8" i="1"/>
  <c r="I44" i="1"/>
  <c r="T86" i="1"/>
  <c r="U9" i="1"/>
  <c r="U8" i="1" s="1"/>
  <c r="T13" i="1"/>
  <c r="N35" i="1"/>
  <c r="R78" i="1"/>
  <c r="U40" i="1"/>
  <c r="U35" i="1" s="1"/>
  <c r="M25" i="1"/>
  <c r="H26" i="1"/>
  <c r="Q65" i="1"/>
  <c r="Q63" i="1" s="1"/>
  <c r="Q39" i="1"/>
  <c r="G88" i="1"/>
  <c r="I26" i="1"/>
  <c r="H35" i="1"/>
  <c r="O53" i="1"/>
  <c r="I35" i="1"/>
  <c r="H62" i="1"/>
  <c r="R86" i="1"/>
  <c r="O35" i="1"/>
  <c r="U58" i="1"/>
  <c r="AF96" i="10"/>
  <c r="X97" i="10"/>
  <c r="AI97" i="10" s="1"/>
  <c r="AG112" i="10"/>
  <c r="AJ79" i="10"/>
  <c r="AG104" i="10"/>
  <c r="Z105" i="10"/>
  <c r="AJ105" i="10" s="1"/>
  <c r="AG51" i="10"/>
  <c r="AJ61" i="10"/>
  <c r="AF78" i="10"/>
  <c r="X79" i="10"/>
  <c r="AI79" i="10" s="1"/>
  <c r="AG87" i="10"/>
  <c r="Z88" i="10"/>
  <c r="AJ88" i="10" s="1"/>
  <c r="AF69" i="10"/>
  <c r="X70" i="10"/>
  <c r="AI70" i="10" s="1"/>
  <c r="AG69" i="10"/>
  <c r="Z70" i="10"/>
  <c r="AJ70" i="10" s="1"/>
  <c r="AF60" i="10"/>
  <c r="X61" i="10"/>
  <c r="AI61" i="10" s="1"/>
  <c r="AF51" i="10"/>
  <c r="X52" i="10"/>
  <c r="AI52" i="10" s="1"/>
  <c r="AG42" i="10"/>
  <c r="AF87" i="10"/>
  <c r="AG36" i="10"/>
  <c r="AF112" i="10"/>
  <c r="AI113" i="10"/>
  <c r="AG60" i="10"/>
  <c r="AG96" i="10"/>
  <c r="AG78" i="10"/>
  <c r="AI88" i="10"/>
  <c r="AJ109" i="10"/>
  <c r="AG108" i="10"/>
  <c r="AF42" i="10"/>
  <c r="Z37" i="10"/>
  <c r="AI43" i="10"/>
  <c r="Z43" i="10"/>
  <c r="AJ43" i="10" s="1"/>
  <c r="AF36" i="10"/>
  <c r="S89" i="1"/>
  <c r="K49" i="1"/>
  <c r="K44" i="1" s="1"/>
  <c r="G61" i="1"/>
  <c r="G58" i="1" s="1"/>
  <c r="L53" i="1"/>
  <c r="R7" i="1"/>
  <c r="L62" i="1"/>
  <c r="G57" i="1"/>
  <c r="R16" i="1"/>
  <c r="R25" i="1"/>
  <c r="R22" i="1" s="1"/>
  <c r="R61" i="1"/>
  <c r="R58" i="1" s="1"/>
  <c r="M21" i="1"/>
  <c r="M73" i="1"/>
  <c r="M71" i="1" s="1"/>
  <c r="M70" i="1" s="1"/>
  <c r="R73" i="1"/>
  <c r="R71" i="1" s="1"/>
  <c r="R70" i="1" s="1"/>
  <c r="L44" i="1"/>
  <c r="G48" i="1"/>
  <c r="G45" i="1" s="1"/>
  <c r="M61" i="1"/>
  <c r="M58" i="1" s="1"/>
  <c r="R39" i="1"/>
  <c r="R36" i="1" s="1"/>
  <c r="G30" i="1"/>
  <c r="G27" i="1" s="1"/>
  <c r="G16" i="1"/>
  <c r="T9" i="1"/>
  <c r="T18" i="1"/>
  <c r="T22" i="1"/>
  <c r="U27" i="1"/>
  <c r="T27" i="1"/>
  <c r="T26" i="1" s="1"/>
  <c r="U54" i="1"/>
  <c r="T54" i="1"/>
  <c r="T53" i="1" s="1"/>
  <c r="U63" i="1"/>
  <c r="T63" i="1"/>
  <c r="U66" i="1"/>
  <c r="T66" i="1"/>
  <c r="T71" i="1"/>
  <c r="T70" i="1" s="1"/>
  <c r="M77" i="1"/>
  <c r="M75" i="1" s="1"/>
  <c r="M74" i="1" s="1"/>
  <c r="G12" i="1"/>
  <c r="O44" i="1"/>
  <c r="L71" i="1"/>
  <c r="L70" i="1" s="1"/>
  <c r="K71" i="1"/>
  <c r="K70" i="1" s="1"/>
  <c r="K58" i="1"/>
  <c r="K53" i="1" s="1"/>
  <c r="Q73" i="1"/>
  <c r="U78" i="1"/>
  <c r="Q36" i="1"/>
  <c r="O17" i="1"/>
  <c r="M49" i="1"/>
  <c r="T78" i="1"/>
  <c r="M16" i="1"/>
  <c r="M69" i="1"/>
  <c r="M66" i="1" s="1"/>
  <c r="Q22" i="1"/>
  <c r="H53" i="1"/>
  <c r="U86" i="1"/>
  <c r="R69" i="1"/>
  <c r="R66" i="1" s="1"/>
  <c r="S72" i="1"/>
  <c r="G69" i="1"/>
  <c r="I53" i="1"/>
  <c r="K66" i="1"/>
  <c r="K62" i="1" s="1"/>
  <c r="O26" i="1"/>
  <c r="N26" i="1"/>
  <c r="S88" i="1"/>
  <c r="Q90" i="1"/>
  <c r="S81" i="1"/>
  <c r="S85" i="1"/>
  <c r="S68" i="1"/>
  <c r="S67" i="1"/>
  <c r="S60" i="1"/>
  <c r="S56" i="1"/>
  <c r="S55" i="1"/>
  <c r="N44" i="1"/>
  <c r="S47" i="1"/>
  <c r="S46" i="1"/>
  <c r="S14" i="1"/>
  <c r="H8" i="1"/>
  <c r="R13" i="1"/>
  <c r="Q16" i="1"/>
  <c r="R48" i="1"/>
  <c r="R45" i="1" s="1"/>
  <c r="S41" i="1"/>
  <c r="Q77" i="1"/>
  <c r="Q75" i="1" s="1"/>
  <c r="Q74" i="1" s="1"/>
  <c r="R21" i="1"/>
  <c r="R18" i="1" s="1"/>
  <c r="R77" i="1"/>
  <c r="M57" i="1"/>
  <c r="M54" i="1" s="1"/>
  <c r="S6" i="1"/>
  <c r="S42" i="1"/>
  <c r="R52" i="1"/>
  <c r="Q7" i="1"/>
  <c r="Q34" i="1"/>
  <c r="Q43" i="1"/>
  <c r="G65" i="1"/>
  <c r="G63" i="1" s="1"/>
  <c r="Q52" i="1"/>
  <c r="Q49" i="1" s="1"/>
  <c r="R34" i="1"/>
  <c r="R31" i="1" s="1"/>
  <c r="S84" i="1"/>
  <c r="Q82" i="1"/>
  <c r="S82" i="1" s="1"/>
  <c r="M30" i="1"/>
  <c r="M27" i="1" s="1"/>
  <c r="S19" i="1"/>
  <c r="S32" i="1"/>
  <c r="Q12" i="1"/>
  <c r="R65" i="1"/>
  <c r="M65" i="1"/>
  <c r="M63" i="1" s="1"/>
  <c r="I17" i="1"/>
  <c r="R30" i="1"/>
  <c r="R27" i="1" s="1"/>
  <c r="R57" i="1"/>
  <c r="R54" i="1" s="1"/>
  <c r="R12" i="1"/>
  <c r="R9" i="1" s="1"/>
  <c r="S64" i="1"/>
  <c r="S80" i="1"/>
  <c r="G39" i="1"/>
  <c r="G7" i="1"/>
  <c r="G5" i="1" s="1"/>
  <c r="G34" i="1"/>
  <c r="M43" i="1"/>
  <c r="S11" i="1"/>
  <c r="Q21" i="1"/>
  <c r="Q18" i="1" s="1"/>
  <c r="S38" i="1"/>
  <c r="S59" i="1"/>
  <c r="S37" i="1"/>
  <c r="S29" i="1"/>
  <c r="S28" i="1"/>
  <c r="S24" i="1"/>
  <c r="H17" i="1"/>
  <c r="S15" i="1"/>
  <c r="S10" i="1"/>
  <c r="S87" i="1"/>
  <c r="G21" i="1"/>
  <c r="G87" i="1"/>
  <c r="Q48" i="1"/>
  <c r="Q45" i="1" s="1"/>
  <c r="M34" i="1"/>
  <c r="M12" i="1"/>
  <c r="Q69" i="1"/>
  <c r="Q57" i="1"/>
  <c r="Q54" i="1" s="1"/>
  <c r="G89" i="1"/>
  <c r="M7" i="1"/>
  <c r="Q30" i="1"/>
  <c r="Q27" i="1" s="1"/>
  <c r="G77" i="1"/>
  <c r="Q61" i="1"/>
  <c r="M48" i="1"/>
  <c r="M45" i="1" s="1"/>
  <c r="E86" i="1"/>
  <c r="F86" i="1"/>
  <c r="F78" i="1"/>
  <c r="G78" i="1"/>
  <c r="E78" i="1"/>
  <c r="F74" i="1"/>
  <c r="E75" i="1"/>
  <c r="E74" i="1" s="1"/>
  <c r="E71" i="1"/>
  <c r="F66" i="1"/>
  <c r="E66" i="1"/>
  <c r="F63" i="1"/>
  <c r="F58" i="1"/>
  <c r="F54" i="1"/>
  <c r="E54" i="1"/>
  <c r="F49" i="1"/>
  <c r="F45" i="1"/>
  <c r="L40" i="1"/>
  <c r="K40" i="1"/>
  <c r="L36" i="1"/>
  <c r="K36" i="1"/>
  <c r="F40" i="1"/>
  <c r="E40" i="1"/>
  <c r="E36" i="1"/>
  <c r="L27" i="1"/>
  <c r="L31" i="1"/>
  <c r="K31" i="1"/>
  <c r="F27" i="1"/>
  <c r="E27" i="1"/>
  <c r="F31" i="1"/>
  <c r="E31" i="1"/>
  <c r="K22" i="1"/>
  <c r="L22" i="1"/>
  <c r="F22" i="1"/>
  <c r="E22" i="1"/>
  <c r="L18" i="1"/>
  <c r="K18" i="1"/>
  <c r="F18" i="1"/>
  <c r="E18" i="1"/>
  <c r="AA3" i="10" l="1"/>
  <c r="Y7" i="10"/>
  <c r="AA7" i="10" s="1"/>
  <c r="Y4" i="10"/>
  <c r="AD3" i="10"/>
  <c r="AC7" i="10"/>
  <c r="AD7" i="10" s="1"/>
  <c r="AJ37" i="10"/>
  <c r="AB4" i="10"/>
  <c r="T8" i="1"/>
  <c r="U26" i="1"/>
  <c r="U53" i="1"/>
  <c r="U17" i="1"/>
  <c r="S43" i="1"/>
  <c r="S40" i="1" s="1"/>
  <c r="M44" i="1"/>
  <c r="U62" i="1"/>
  <c r="Q44" i="1"/>
  <c r="R26" i="1"/>
  <c r="S16" i="1"/>
  <c r="S13" i="1" s="1"/>
  <c r="S34" i="1"/>
  <c r="S31" i="1" s="1"/>
  <c r="S12" i="1"/>
  <c r="S9" i="1" s="1"/>
  <c r="R35" i="1"/>
  <c r="Q40" i="1"/>
  <c r="Q35" i="1" s="1"/>
  <c r="S73" i="1"/>
  <c r="S71" i="1" s="1"/>
  <c r="S70" i="1" s="1"/>
  <c r="S48" i="1"/>
  <c r="S45" i="1" s="1"/>
  <c r="S39" i="1"/>
  <c r="S36" i="1" s="1"/>
  <c r="S57" i="1"/>
  <c r="S54" i="1" s="1"/>
  <c r="Q78" i="1"/>
  <c r="M53" i="1"/>
  <c r="S21" i="1"/>
  <c r="S18" i="1" s="1"/>
  <c r="R63" i="1"/>
  <c r="R62" i="1" s="1"/>
  <c r="S65" i="1"/>
  <c r="S63" i="1" s="1"/>
  <c r="S52" i="1"/>
  <c r="S49" i="1" s="1"/>
  <c r="R49" i="1"/>
  <c r="R44" i="1" s="1"/>
  <c r="S61" i="1"/>
  <c r="S58" i="1" s="1"/>
  <c r="S25" i="1"/>
  <c r="S22" i="1" s="1"/>
  <c r="R53" i="1"/>
  <c r="Q13" i="1"/>
  <c r="R17" i="1"/>
  <c r="T17" i="1"/>
  <c r="T62" i="1"/>
  <c r="M62" i="1"/>
  <c r="S78" i="1"/>
  <c r="S77" i="1"/>
  <c r="S75" i="1" s="1"/>
  <c r="S74" i="1" s="1"/>
  <c r="R75" i="1"/>
  <c r="R74" i="1" s="1"/>
  <c r="Q71" i="1"/>
  <c r="Q70" i="1" s="1"/>
  <c r="Q58" i="1"/>
  <c r="Q53" i="1" s="1"/>
  <c r="S90" i="1"/>
  <c r="S86" i="1" s="1"/>
  <c r="Q86" i="1"/>
  <c r="Q17" i="1"/>
  <c r="S69" i="1"/>
  <c r="S66" i="1" s="1"/>
  <c r="Q66" i="1"/>
  <c r="Q62" i="1" s="1"/>
  <c r="Q31" i="1"/>
  <c r="Q26" i="1" s="1"/>
  <c r="F26" i="1"/>
  <c r="S7" i="1"/>
  <c r="Q5" i="1"/>
  <c r="Q9" i="1"/>
  <c r="S30" i="1"/>
  <c r="S27" i="1" s="1"/>
  <c r="G86" i="1"/>
  <c r="R8" i="1"/>
  <c r="E26" i="1"/>
  <c r="L26" i="1"/>
  <c r="F44" i="1"/>
  <c r="E70" i="1"/>
  <c r="F53" i="1"/>
  <c r="K17" i="1"/>
  <c r="K27" i="1"/>
  <c r="K26" i="1" s="1"/>
  <c r="F70" i="1"/>
  <c r="F71" i="1"/>
  <c r="K35" i="1"/>
  <c r="F75" i="1"/>
  <c r="E45" i="1"/>
  <c r="E17" i="1"/>
  <c r="G49" i="1"/>
  <c r="G44" i="1" s="1"/>
  <c r="E63" i="1"/>
  <c r="E62" i="1" s="1"/>
  <c r="L17" i="1"/>
  <c r="M36" i="1"/>
  <c r="E35" i="1"/>
  <c r="F62" i="1"/>
  <c r="G31" i="1"/>
  <c r="G26" i="1" s="1"/>
  <c r="G66" i="1"/>
  <c r="G62" i="1" s="1"/>
  <c r="M40" i="1"/>
  <c r="E58" i="1"/>
  <c r="E53" i="1" s="1"/>
  <c r="G36" i="1"/>
  <c r="G54" i="1"/>
  <c r="G53" i="1" s="1"/>
  <c r="F36" i="1"/>
  <c r="F35" i="1" s="1"/>
  <c r="F17" i="1"/>
  <c r="G18" i="1"/>
  <c r="E49" i="1"/>
  <c r="L35" i="1"/>
  <c r="G40" i="1"/>
  <c r="M31" i="1"/>
  <c r="M26" i="1" s="1"/>
  <c r="G25" i="1"/>
  <c r="G22" i="1" s="1"/>
  <c r="M18" i="1"/>
  <c r="M22" i="1"/>
  <c r="Y8" i="10" l="1"/>
  <c r="AA8" i="10" s="1"/>
  <c r="AA4" i="10"/>
  <c r="AB8" i="10"/>
  <c r="AD8" i="10" s="1"/>
  <c r="AD4" i="10"/>
  <c r="S26" i="1"/>
  <c r="S44" i="1"/>
  <c r="S35" i="1"/>
  <c r="S17" i="1"/>
  <c r="S62" i="1"/>
  <c r="S53" i="1"/>
  <c r="Q8" i="1"/>
  <c r="Q92" i="1"/>
  <c r="S8" i="1"/>
  <c r="M17" i="1"/>
  <c r="E44" i="1"/>
  <c r="M35" i="1"/>
  <c r="G17" i="1"/>
  <c r="G75" i="1"/>
  <c r="G74" i="1"/>
  <c r="G70" i="1"/>
  <c r="G71" i="1"/>
  <c r="G35" i="1"/>
  <c r="L13" i="1"/>
  <c r="M13" i="1"/>
  <c r="K13" i="1"/>
  <c r="L9" i="1"/>
  <c r="F13" i="1"/>
  <c r="E13" i="1"/>
  <c r="M9" i="1"/>
  <c r="G9" i="1"/>
  <c r="L5" i="1"/>
  <c r="L110" i="1"/>
  <c r="L120" i="1" s="1"/>
  <c r="R5" i="1"/>
  <c r="E5" i="1"/>
  <c r="F5" i="1"/>
  <c r="M5" i="1"/>
  <c r="T5" i="1"/>
  <c r="T92" i="1" s="1"/>
  <c r="U5" i="1"/>
  <c r="L98" i="1"/>
  <c r="F9" i="5" s="1"/>
  <c r="F98" i="1"/>
  <c r="E9" i="5" s="1"/>
  <c r="F113" i="1"/>
  <c r="F124" i="1" s="1"/>
  <c r="M91" i="1"/>
  <c r="G91" i="1"/>
  <c r="D25" i="5"/>
  <c r="D10" i="5"/>
  <c r="E6" i="5"/>
  <c r="E21" i="5"/>
  <c r="M110" i="1"/>
  <c r="M120" i="1" s="1"/>
  <c r="M108" i="1"/>
  <c r="M119" i="1" s="1"/>
  <c r="K108" i="1"/>
  <c r="K119" i="1" s="1"/>
  <c r="M107" i="1"/>
  <c r="M118" i="1" s="1"/>
  <c r="L96" i="1"/>
  <c r="F6" i="5" s="1"/>
  <c r="L103" i="1"/>
  <c r="L114" i="1" s="1"/>
  <c r="L125" i="1" s="1"/>
  <c r="E102" i="1"/>
  <c r="E113" i="1" s="1"/>
  <c r="E124" i="1" s="1"/>
  <c r="C9" i="5"/>
  <c r="B6" i="5"/>
  <c r="M8" i="1" l="1"/>
  <c r="M92" i="1" s="1"/>
  <c r="L8" i="1"/>
  <c r="L92" i="1" s="1"/>
  <c r="K9" i="1"/>
  <c r="K8" i="1" s="1"/>
  <c r="E9" i="1"/>
  <c r="E8" i="1" s="1"/>
  <c r="E92" i="1" s="1"/>
  <c r="G13" i="1"/>
  <c r="G8" i="1" s="1"/>
  <c r="G92" i="1" s="1"/>
  <c r="F9" i="1"/>
  <c r="F8" i="1" s="1"/>
  <c r="F92" i="1" s="1"/>
  <c r="S5" i="1"/>
  <c r="K5" i="1"/>
  <c r="B8" i="5"/>
  <c r="E7" i="5"/>
  <c r="S97" i="1"/>
  <c r="C7" i="5"/>
  <c r="E8" i="5"/>
  <c r="F4" i="5"/>
  <c r="C22" i="5"/>
  <c r="C6" i="5"/>
  <c r="F7" i="5"/>
  <c r="K110" i="1"/>
  <c r="K120" i="1" s="1"/>
  <c r="B7" i="5"/>
  <c r="C8" i="5"/>
  <c r="F8" i="5"/>
  <c r="F23" i="5"/>
  <c r="E107" i="1"/>
  <c r="Q96" i="1"/>
  <c r="F103" i="1"/>
  <c r="R102" i="1"/>
  <c r="G102" i="1"/>
  <c r="G113" i="1" s="1"/>
  <c r="G124" i="1" s="1"/>
  <c r="E103" i="1"/>
  <c r="G119" i="1"/>
  <c r="S119" i="1" s="1"/>
  <c r="S108" i="1"/>
  <c r="F100" i="1"/>
  <c r="K109" i="1"/>
  <c r="K121" i="1" s="1"/>
  <c r="R98" i="1"/>
  <c r="L109" i="1"/>
  <c r="L121" i="1" s="1"/>
  <c r="M109" i="1"/>
  <c r="M121" i="1" s="1"/>
  <c r="K107" i="1"/>
  <c r="K118" i="1" s="1"/>
  <c r="E23" i="5"/>
  <c r="R110" i="1"/>
  <c r="R96" i="1"/>
  <c r="L107" i="1"/>
  <c r="L118" i="1" s="1"/>
  <c r="E22" i="5"/>
  <c r="L113" i="1"/>
  <c r="L124" i="1" s="1"/>
  <c r="C5" i="5"/>
  <c r="B5" i="5"/>
  <c r="G118" i="1"/>
  <c r="S118" i="1" s="1"/>
  <c r="S107" i="1"/>
  <c r="L108" i="1"/>
  <c r="L119" i="1" s="1"/>
  <c r="S96" i="1"/>
  <c r="R97" i="1"/>
  <c r="K92" i="1" l="1"/>
  <c r="G117" i="1"/>
  <c r="E5" i="5"/>
  <c r="F106" i="1"/>
  <c r="E4" i="5"/>
  <c r="F114" i="1"/>
  <c r="F125" i="1" s="1"/>
  <c r="B4" i="5"/>
  <c r="E114" i="1"/>
  <c r="E125" i="1" s="1"/>
  <c r="F5" i="5"/>
  <c r="L106" i="1"/>
  <c r="L117" i="1" s="1"/>
  <c r="R107" i="1"/>
  <c r="Q97" i="1"/>
  <c r="D7" i="5" s="1"/>
  <c r="E108" i="1"/>
  <c r="E119" i="1" s="1"/>
  <c r="B22" i="5" s="1"/>
  <c r="E110" i="1"/>
  <c r="E120" i="1" s="1"/>
  <c r="B23" i="5" s="1"/>
  <c r="D8" i="5"/>
  <c r="C11" i="5"/>
  <c r="F21" i="5"/>
  <c r="F24" i="5"/>
  <c r="G8" i="5"/>
  <c r="G6" i="5"/>
  <c r="C23" i="5"/>
  <c r="G9" i="5"/>
  <c r="C24" i="5"/>
  <c r="G7" i="5"/>
  <c r="R108" i="1"/>
  <c r="C21" i="5"/>
  <c r="F22" i="5"/>
  <c r="D6" i="5"/>
  <c r="F19" i="5"/>
  <c r="L100" i="1"/>
  <c r="R118" i="1"/>
  <c r="E100" i="1"/>
  <c r="B11" i="5" s="1"/>
  <c r="R120" i="1"/>
  <c r="R95" i="1"/>
  <c r="E11" i="5"/>
  <c r="G103" i="1"/>
  <c r="G114" i="1" s="1"/>
  <c r="G125" i="1" s="1"/>
  <c r="R119" i="1"/>
  <c r="E24" i="5"/>
  <c r="R109" i="1"/>
  <c r="R113" i="1"/>
  <c r="R124" i="1"/>
  <c r="M106" i="1"/>
  <c r="M117" i="1" s="1"/>
  <c r="R103" i="1"/>
  <c r="E106" i="1"/>
  <c r="Q95" i="1"/>
  <c r="K106" i="1"/>
  <c r="E118" i="1"/>
  <c r="B21" i="5" s="1"/>
  <c r="Q107" i="1"/>
  <c r="Q110" i="1" l="1"/>
  <c r="Q108" i="1"/>
  <c r="B9" i="5"/>
  <c r="F11" i="5"/>
  <c r="G23" i="5"/>
  <c r="G4" i="5"/>
  <c r="D5" i="5"/>
  <c r="G21" i="5"/>
  <c r="G22" i="5"/>
  <c r="G5" i="5"/>
  <c r="S106" i="1"/>
  <c r="M100" i="1"/>
  <c r="Q119" i="1"/>
  <c r="Q120" i="1"/>
  <c r="Q118" i="1"/>
  <c r="F20" i="5"/>
  <c r="L111" i="1"/>
  <c r="E117" i="1"/>
  <c r="B20" i="5" s="1"/>
  <c r="Q106" i="1"/>
  <c r="E19" i="5"/>
  <c r="R114" i="1"/>
  <c r="R100" i="1"/>
  <c r="Q100" i="1"/>
  <c r="G120" i="1"/>
  <c r="S120" i="1" s="1"/>
  <c r="S110" i="1"/>
  <c r="R121" i="1"/>
  <c r="E109" i="1"/>
  <c r="Q98" i="1"/>
  <c r="S95" i="1"/>
  <c r="K117" i="1"/>
  <c r="C20" i="5" s="1"/>
  <c r="C26" i="5" s="1"/>
  <c r="K111" i="1"/>
  <c r="B19" i="5"/>
  <c r="E20" i="5"/>
  <c r="F111" i="1"/>
  <c r="R106" i="1"/>
  <c r="G100" i="1" l="1"/>
  <c r="S100" i="1" s="1"/>
  <c r="S98" i="1"/>
  <c r="Q111" i="1"/>
  <c r="D9" i="5"/>
  <c r="D11" i="5" s="1"/>
  <c r="D23" i="5"/>
  <c r="D22" i="5"/>
  <c r="G24" i="5"/>
  <c r="D21" i="5"/>
  <c r="G11" i="5"/>
  <c r="Q117" i="1"/>
  <c r="L122" i="1"/>
  <c r="E26" i="5"/>
  <c r="R117" i="1"/>
  <c r="E121" i="1"/>
  <c r="Q109" i="1"/>
  <c r="R125" i="1"/>
  <c r="K122" i="1"/>
  <c r="R111" i="1"/>
  <c r="M122" i="1"/>
  <c r="M111" i="1"/>
  <c r="G121" i="1" l="1"/>
  <c r="S109" i="1"/>
  <c r="G111" i="1"/>
  <c r="S111" i="1" s="1"/>
  <c r="D20" i="5"/>
  <c r="G19" i="5"/>
  <c r="F26" i="5"/>
  <c r="G20" i="5"/>
  <c r="E122" i="1"/>
  <c r="B26" i="5" s="1"/>
  <c r="B24" i="5"/>
  <c r="S117" i="1"/>
  <c r="R122" i="1"/>
  <c r="Q121" i="1"/>
  <c r="Q122" i="1" l="1"/>
  <c r="S121" i="1"/>
  <c r="G122" i="1"/>
  <c r="S122" i="1" s="1"/>
  <c r="D24" i="5"/>
  <c r="D26" i="5" s="1"/>
  <c r="G26" i="5"/>
  <c r="K102" i="1"/>
  <c r="K113" i="1" l="1"/>
  <c r="M102" i="1"/>
  <c r="Q102" i="1"/>
  <c r="K103" i="1"/>
  <c r="C4" i="5" l="1"/>
  <c r="K114" i="1"/>
  <c r="Q103" i="1"/>
  <c r="D4" i="5" s="1"/>
  <c r="M103" i="1"/>
  <c r="S102" i="1"/>
  <c r="M113" i="1"/>
  <c r="Q113" i="1"/>
  <c r="K124" i="1"/>
  <c r="Q124" i="1" s="1"/>
  <c r="M124" i="1" l="1"/>
  <c r="S124" i="1" s="1"/>
  <c r="S113" i="1"/>
  <c r="S103" i="1"/>
  <c r="M114" i="1"/>
  <c r="K125" i="1"/>
  <c r="Q114" i="1"/>
  <c r="C19" i="5" l="1"/>
  <c r="Q125" i="1"/>
  <c r="D19" i="5" s="1"/>
  <c r="M125" i="1"/>
  <c r="S125" i="1" s="1"/>
  <c r="S114" i="1"/>
  <c r="R92" i="1"/>
  <c r="S92" i="1"/>
  <c r="U92" i="1"/>
</calcChain>
</file>

<file path=xl/comments1.xml><?xml version="1.0" encoding="utf-8"?>
<comments xmlns="http://schemas.openxmlformats.org/spreadsheetml/2006/main">
  <authors>
    <author>tc={44C90129-E670-495C-9030-3FAC94FA1FF8}</author>
  </authors>
  <commentList>
    <comment ref="J82" authorId="0" shapeId="0">
      <text>
        <r>
          <rPr>
            <sz val="11"/>
            <color theme="1"/>
            <rFont val="Calibri"/>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とある派遣会社に、治験の書類がわかる人の派遣を依頼したときの時給は2600～2700円</t>
        </r>
      </text>
    </comment>
  </commentList>
</comments>
</file>

<file path=xl/sharedStrings.xml><?xml version="1.0" encoding="utf-8"?>
<sst xmlns="http://schemas.openxmlformats.org/spreadsheetml/2006/main" count="784" uniqueCount="229">
  <si>
    <t>１試験（30施設2年間）</t>
  </si>
  <si>
    <t>紙の場合</t>
  </si>
  <si>
    <t>電磁化の場合</t>
  </si>
  <si>
    <t>電磁化による削減</t>
  </si>
  <si>
    <t>部署</t>
  </si>
  <si>
    <t>削減効果</t>
  </si>
  <si>
    <t>企業費用</t>
  </si>
  <si>
    <t>施設費用</t>
  </si>
  <si>
    <t>費用計</t>
  </si>
  <si>
    <t>企業時間</t>
  </si>
  <si>
    <t>施設時間</t>
  </si>
  <si>
    <t>詳細</t>
  </si>
  <si>
    <t>モニタ
リング
業務</t>
  </si>
  <si>
    <t>必須文書SDV</t>
  </si>
  <si>
    <t>交通費　(1年に3回の訪問を削減)</t>
  </si>
  <si>
    <t>人件費・労働時間　(1年に3回の訪問を削減)</t>
  </si>
  <si>
    <t>　長への提供・IRB手続き</t>
  </si>
  <si>
    <t>紙・印刷代</t>
  </si>
  <si>
    <t>436枚（PRT80p、PRT別紙10p、IB300p、安全性20p、IC20p、その他提出資料6p）×10部（IRB委員+長）×30施設×4円（紙・印刷）＝436×10×30×4＝523,200円</t>
  </si>
  <si>
    <t>郵送費</t>
  </si>
  <si>
    <t>人件費</t>
  </si>
  <si>
    <t>安全性情報　(×24手続)</t>
  </si>
  <si>
    <t>　責任医師への提供</t>
  </si>
  <si>
    <t>5枚（書式16・1枚+ラインリスト4枚）×24手続×30施設×4円（紙・印刷）＝5×24×30×4＝14400</t>
  </si>
  <si>
    <t>370円（レターパックライト）×24手続×30施設</t>
  </si>
  <si>
    <t>5枚（書式16+ラインリスト）×10部（IRB委員+長）×24手続×30施設×4円（紙・印刷）＝5×10×24×30×4＝144000</t>
  </si>
  <si>
    <t>PRT改訂　(×2手続)</t>
  </si>
  <si>
    <t>910円（ゆうパック60サイズ国内平均）×2手続×30施設</t>
  </si>
  <si>
    <t>　責任医師/分担医師/協力者への提供</t>
  </si>
  <si>
    <t>5枚（PRT別紙）×10部×5手続×30施設×4円（紙・印刷）＝5×5×10×30×4＝30000円</t>
  </si>
  <si>
    <t>370円（レターパックライト）×5手続×30施設</t>
  </si>
  <si>
    <t>　資料提供</t>
  </si>
  <si>
    <t>資料
保管
（企業）</t>
  </si>
  <si>
    <t>資料保管（企業）</t>
  </si>
  <si>
    <t>保管スペース</t>
  </si>
  <si>
    <t>賃貸料（治験終了後）</t>
  </si>
  <si>
    <t>廃棄費</t>
  </si>
  <si>
    <t>パイプファイルの購入費</t>
  </si>
  <si>
    <t>1冊600円×202ファイル</t>
  </si>
  <si>
    <t>クリアポケットの購入費</t>
  </si>
  <si>
    <t>2枚（申請書、通知書）×58手続、契約書（3枚）、合意書（3枚）、薬関連文書（4枚）
=126枚×30施設×8円（1枚）</t>
  </si>
  <si>
    <t>契約書（3枚）、合意書（3枚）、薬関連文書（4枚）
=10枚×30施設×8円（1枚）</t>
  </si>
  <si>
    <t>その他資料送付用＆返送用レターパックの購入費</t>
  </si>
  <si>
    <t>レターパックライト（370円）×5回×30施設</t>
  </si>
  <si>
    <t>ファイリング業務（ファイリング、文書リスト作成、スキャン、背表紙作成等の関連業務含む）</t>
  </si>
  <si>
    <t>資料保管（医療機関）30施設</t>
  </si>
  <si>
    <t>合計</t>
  </si>
  <si>
    <t>計</t>
  </si>
  <si>
    <t>交通費</t>
  </si>
  <si>
    <t>資料保管</t>
  </si>
  <si>
    <t>時間</t>
  </si>
  <si>
    <t>人月</t>
  </si>
  <si>
    <t>1施設当たり（2年間）</t>
  </si>
  <si>
    <t>1施設当たり（1年間）</t>
  </si>
  <si>
    <t>1試験当たり</t>
  </si>
  <si>
    <t>依頼者</t>
  </si>
  <si>
    <t>施設</t>
  </si>
  <si>
    <t>紙</t>
  </si>
  <si>
    <t>電磁化</t>
  </si>
  <si>
    <t>作業工数</t>
  </si>
  <si>
    <t>円</t>
  </si>
  <si>
    <t>人日</t>
  </si>
  <si>
    <r>
      <t>1</t>
    </r>
    <r>
      <rPr>
        <sz val="11"/>
        <color theme="1"/>
        <rFont val="ＭＳ ゴシック"/>
        <family val="3"/>
        <charset val="128"/>
      </rPr>
      <t>試験</t>
    </r>
    <r>
      <rPr>
        <sz val="11"/>
        <color theme="1"/>
        <rFont val="Calibri"/>
        <family val="2"/>
        <scheme val="minor"/>
      </rPr>
      <t>1</t>
    </r>
    <r>
      <rPr>
        <sz val="11"/>
        <color theme="1"/>
        <rFont val="ＭＳ ゴシック"/>
        <family val="3"/>
        <charset val="128"/>
      </rPr>
      <t>施設</t>
    </r>
    <r>
      <rPr>
        <sz val="11"/>
        <color theme="1"/>
        <rFont val="Calibri"/>
        <family val="2"/>
        <scheme val="minor"/>
      </rPr>
      <t>1</t>
    </r>
    <r>
      <rPr>
        <sz val="11"/>
        <color theme="1"/>
        <rFont val="ＭＳ ゴシック"/>
        <family val="3"/>
        <charset val="128"/>
      </rPr>
      <t>年間の作業工数・費用</t>
    </r>
    <rPh sb="10" eb="12">
      <t>サギョウ</t>
    </rPh>
    <rPh sb="12" eb="14">
      <t>コウスウ</t>
    </rPh>
    <phoneticPr fontId="8"/>
  </si>
  <si>
    <t>円/試験</t>
    <rPh sb="2" eb="4">
      <t>シケン</t>
    </rPh>
    <phoneticPr fontId="8"/>
  </si>
  <si>
    <t>円/年</t>
    <rPh sb="2" eb="3">
      <t>ネン</t>
    </rPh>
    <phoneticPr fontId="8"/>
  </si>
  <si>
    <t>システム利用料</t>
    <rPh sb="4" eb="7">
      <t>リヨウリョウ</t>
    </rPh>
    <phoneticPr fontId="8"/>
  </si>
  <si>
    <t>システム利用料（Agathaの場合の一例）</t>
    <rPh sb="4" eb="7">
      <t>リヨウリョウ</t>
    </rPh>
    <rPh sb="15" eb="17">
      <t>バアイ</t>
    </rPh>
    <rPh sb="18" eb="20">
      <t>イチレイ</t>
    </rPh>
    <phoneticPr fontId="8"/>
  </si>
  <si>
    <t>年額12万円x 2年ｘ30施設＝7,200,000円</t>
    <rPh sb="0" eb="2">
      <t>ネンガク</t>
    </rPh>
    <rPh sb="4" eb="6">
      <t>マンエン</t>
    </rPh>
    <rPh sb="9" eb="10">
      <t>ネン</t>
    </rPh>
    <rPh sb="13" eb="15">
      <t>シセツ</t>
    </rPh>
    <rPh sb="25" eb="26">
      <t>エン</t>
    </rPh>
    <phoneticPr fontId="8"/>
  </si>
  <si>
    <t>SAE　(×4手続)</t>
  </si>
  <si>
    <t>年3回（全必須文書）1万円×3回×2年×30施設＝180万円　　（往復交通費1万円で計算）</t>
    <phoneticPr fontId="8"/>
  </si>
  <si>
    <t>PRT別紙改訂　(×試験として5手続)
年1回×2回　＝2手続き</t>
    <rPh sb="10" eb="12">
      <t>シケン</t>
    </rPh>
    <rPh sb="20" eb="21">
      <t>ネン</t>
    </rPh>
    <rPh sb="22" eb="23">
      <t>カイ</t>
    </rPh>
    <rPh sb="25" eb="26">
      <t>カイ</t>
    </rPh>
    <rPh sb="29" eb="31">
      <t>テツヅ</t>
    </rPh>
    <phoneticPr fontId="8"/>
  </si>
  <si>
    <t>ファイリング業務（ファイリング、文書リスト作成、スキャン、背表紙作成等の関連業務含む）</t>
    <phoneticPr fontId="8"/>
  </si>
  <si>
    <t>企業：8時間 ×3回×2年×30施設＝1440時間　1440時間×１0000円（時給）＝1440万円　
施設：2時間 ×3回×2年×30施設＝360時間　 360時間×2500円（時給）＝90万円　</t>
    <phoneticPr fontId="8"/>
  </si>
  <si>
    <t>910円（ゆうパック60サイズ国内平均）×1手続×30施設</t>
    <rPh sb="0" eb="29">
      <t>ジカンフンソウフジョウサクセイソウフシリョウカクニンジカンフクカクニンカクニンジカンツイカサイテイフンフンイワカンフンコンキョケントウジュリョウショシキテンプシリョウカクニンフンフンウワノショカイシリョウオオゲツジサベツカショシキサクセイカクニンフンショシキテンプシリョウインサツカクニンフンテイシュツマエサイシュウカクニンフンカクニンシンサコウモクケッカキサイナイヨウカクニンフンイインシュッケツコウシンカクニンフンインチョウセキニンイシテイシュツマエサイシュウカクニンフンソウフフンセッテイゼンテイジカンセッテイコウモクツイカサクセイセッテイフンサクセイソウフツウチフン</t>
    </rPh>
    <phoneticPr fontId="8"/>
  </si>
  <si>
    <t>80枚（書式10+PRT）×10部（IRB委員+長）×2手続×30施設×4円（紙・印刷）＝80×10×2×30×4＝192000</t>
    <phoneticPr fontId="8"/>
  </si>
  <si>
    <t>910円（ゆうパック60サイズ国内平均）×2手続×30施設</t>
    <rPh sb="22" eb="24">
      <t>テツヅ</t>
    </rPh>
    <phoneticPr fontId="8"/>
  </si>
  <si>
    <t>80枚（書式10+PRT）×7部（PI・SI・CRC）×2手続×30施設×4円（紙・印刷）＝80×7×2×30×4＝134400</t>
    <phoneticPr fontId="8"/>
  </si>
  <si>
    <t>910円（ゆうパック60サイズ国内平均）×30施設×2手続</t>
    <rPh sb="27" eb="29">
      <t>テツヅ</t>
    </rPh>
    <phoneticPr fontId="8"/>
  </si>
  <si>
    <t>910円（ゆうパック60サイズ国内平均）×2手続×30施設</t>
    <phoneticPr fontId="8"/>
  </si>
  <si>
    <t>300p（書式10+IB）×10部（IRB委員+長）×2手続×30施設×4円（紙・印刷）＝300×10×2×30×4＝72万円</t>
    <phoneticPr fontId="8"/>
  </si>
  <si>
    <t>20p（IC）×30施設×2手続×4円（紙・印刷）＝20×30×2×4＝4800円</t>
    <rPh sb="14" eb="16">
      <t>テツヅ</t>
    </rPh>
    <phoneticPr fontId="8"/>
  </si>
  <si>
    <t>370円（レターパックライト）×30施設×2</t>
    <phoneticPr fontId="8"/>
  </si>
  <si>
    <t>企業：労働時間（提供資料の印刷、郵送手配）＝10分
　　　10分×30施設×2手続＝10時間 　　
施設：労働時間（持参）＝10分 
　　　10分×2手続×30施設=10時間</t>
    <rPh sb="39" eb="41">
      <t>テツヅ</t>
    </rPh>
    <rPh sb="44" eb="46">
      <t>ジカン</t>
    </rPh>
    <rPh sb="86" eb="88">
      <t>ジカン</t>
    </rPh>
    <phoneticPr fontId="8"/>
  </si>
  <si>
    <t>436枚（PRT80p、PRT別紙10p、IB300p、安全性20p、IC20p、その他提出資料6p）×1部×30施設×4円（紙・印刷）＝52,320円</t>
    <rPh sb="75" eb="76">
      <t>エン</t>
    </rPh>
    <phoneticPr fontId="8"/>
  </si>
  <si>
    <t>企業：労働時間（提供資料の印刷、郵送手配）＝10分
　　　10分×2手続×30施設＝10時間 　　
施設：労働時間（持参）＝10分　　　
　　　10分×2手続×30施設＝10時間　　</t>
    <rPh sb="44" eb="46">
      <t>ジカン</t>
    </rPh>
    <rPh sb="78" eb="80">
      <t>テツヅ</t>
    </rPh>
    <rPh sb="88" eb="90">
      <t>ジカン</t>
    </rPh>
    <phoneticPr fontId="8"/>
  </si>
  <si>
    <t>300p（IB）×7部（PI・SI・CRC）×2手続×30施設×4円（紙・印刷）＝300×7×30×2×4＝504,000</t>
    <rPh sb="24" eb="26">
      <t>テツヅ</t>
    </rPh>
    <phoneticPr fontId="8"/>
  </si>
  <si>
    <t>20p（書式10+IC）×10部（IRB委員+長）×2手続×30施設×4円（紙・印刷）＝20×10×2×30×4＝48,000</t>
    <phoneticPr fontId="8"/>
  </si>
  <si>
    <t>6枚（書式10+PRT別紙）×10部（IRB委員+長）×2手続×30施設×4円（紙・印刷）＝6×10×2×30×4＝14,400</t>
    <phoneticPr fontId="8"/>
  </si>
  <si>
    <t>370円（レターパックライト）×2手続×30施設</t>
    <phoneticPr fontId="8"/>
  </si>
  <si>
    <t>2枚（書式10・氏名リスト）×10部（IRB委員+長）×2手続×30施設×4円（紙・印刷）＝2×10×2×30×4＝4,800</t>
    <phoneticPr fontId="8"/>
  </si>
  <si>
    <t>手続×2冊、契約・合意・履歴・IC等×1冊、薬関連×2冊、SOP・その他×1冊
（4冊×30施設+2冊(治験薬関連文書は30施設で2冊)）
７cmパイプファイル122冊 （14m・段ボール22箱）</t>
    <phoneticPr fontId="8"/>
  </si>
  <si>
    <t>1冊600円×20ファイル×30施設</t>
    <rPh sb="16" eb="18">
      <t>シセツ</t>
    </rPh>
    <phoneticPr fontId="8"/>
  </si>
  <si>
    <t xml:space="preserve">390枚（PRT80p、PRT別紙10p、IB300p）×3部×2手続×30施設×4円（紙・印刷）＝390×3×2×30×4＝280800 </t>
    <rPh sb="30" eb="31">
      <t>ブ</t>
    </rPh>
    <rPh sb="33" eb="35">
      <t>テツヅ</t>
    </rPh>
    <phoneticPr fontId="8"/>
  </si>
  <si>
    <t>1枚（書式11）×10部（IRB委員+長）×2手続×30施設×4円（紙・印刷）＝1×10×2×30×4＝2400円</t>
    <phoneticPr fontId="8"/>
  </si>
  <si>
    <t>4枚（書式12,詳細報告用様式）×10部（IRB委員+長）×4手続×30施設×4円（紙・印刷）＝4×10×4×30×4＝19200</t>
    <phoneticPr fontId="8"/>
  </si>
  <si>
    <t>時給：企業</t>
    <rPh sb="0" eb="2">
      <t>ジキュウ</t>
    </rPh>
    <rPh sb="3" eb="5">
      <t>キギョウ</t>
    </rPh>
    <phoneticPr fontId="13"/>
  </si>
  <si>
    <t>時給：施設</t>
    <rPh sb="0" eb="2">
      <t>ジキュウ</t>
    </rPh>
    <rPh sb="3" eb="5">
      <t>シセツ</t>
    </rPh>
    <phoneticPr fontId="13"/>
  </si>
  <si>
    <t>円</t>
    <rPh sb="0" eb="1">
      <t>エン</t>
    </rPh>
    <phoneticPr fontId="13"/>
  </si>
  <si>
    <t>企業：労働時間（書式10等、郵送手配）＝10分
　　　10分×5手続×30施設＝10時間
施設：労働時間（持参or郵送）＝10分 
　　　10分×5手続×30施設＝10時間</t>
    <rPh sb="42" eb="44">
      <t>ジカン</t>
    </rPh>
    <phoneticPr fontId="8"/>
  </si>
  <si>
    <t>企業：労働時間（提供資料の印刷、郵送手配）＝10分
　　　10分×2手続×30施設＝10時間
施設：労働時間（持参）＝10分　　　
　　　10分×30施設＝5時間</t>
    <rPh sb="44" eb="46">
      <t>ジカン</t>
    </rPh>
    <rPh sb="79" eb="81">
      <t>ジカン</t>
    </rPh>
    <phoneticPr fontId="8"/>
  </si>
  <si>
    <t>910円（ゆうパック60サイズ国内平均）×1手続×30施設</t>
    <phoneticPr fontId="8"/>
  </si>
  <si>
    <r>
      <rPr>
        <b/>
        <u/>
        <sz val="10"/>
        <color theme="1"/>
        <rFont val="MS PMincho"/>
        <family val="1"/>
        <charset val="128"/>
      </rPr>
      <t>下記前提条件</t>
    </r>
    <r>
      <rPr>
        <sz val="10"/>
        <color theme="1"/>
        <rFont val="MS PMincho"/>
        <family val="1"/>
        <charset val="128"/>
      </rPr>
      <t xml:space="preserve">にて算出
</t>
    </r>
    <r>
      <rPr>
        <b/>
        <sz val="10"/>
        <color theme="1"/>
        <rFont val="MS PMincho"/>
        <family val="1"/>
        <charset val="128"/>
      </rPr>
      <t>　　30施設2年間の試験。</t>
    </r>
    <r>
      <rPr>
        <b/>
        <sz val="10"/>
        <color rgb="FFFF0000"/>
        <rFont val="MS PMincho"/>
        <family val="1"/>
        <charset val="128"/>
      </rPr>
      <t>25年</t>
    </r>
    <r>
      <rPr>
        <b/>
        <sz val="10"/>
        <color theme="1"/>
        <rFont val="MS PMincho"/>
        <family val="1"/>
        <charset val="128"/>
      </rPr>
      <t>保管。月160時間（8時間/日 x 20日）の作業時間。</t>
    </r>
    <r>
      <rPr>
        <b/>
        <sz val="10"/>
        <color rgb="FFFF0000"/>
        <rFont val="MS PMincho"/>
        <family val="1"/>
        <charset val="128"/>
      </rPr>
      <t>※医療機関は「押印なし」の対応の前提。精度管理記録は紙で作成し、PDFファイルを作成。契約書は紙で残る。Certified Copyを作成・登録。</t>
    </r>
    <r>
      <rPr>
        <b/>
        <sz val="10"/>
        <color theme="1"/>
        <rFont val="MS PMincho"/>
        <family val="1"/>
        <charset val="128"/>
      </rPr>
      <t xml:space="preserve">
　　手続内容：初回×1、安全性×24、継続×</t>
    </r>
    <r>
      <rPr>
        <b/>
        <sz val="10"/>
        <color rgb="FFFF0000"/>
        <rFont val="MS PMincho"/>
        <family val="1"/>
        <charset val="128"/>
      </rPr>
      <t>2</t>
    </r>
    <r>
      <rPr>
        <b/>
        <sz val="10"/>
        <color theme="1"/>
        <rFont val="MS PMincho"/>
        <family val="1"/>
        <charset val="128"/>
      </rPr>
      <t>、PRT改訂×</t>
    </r>
    <r>
      <rPr>
        <b/>
        <sz val="10"/>
        <color rgb="FFFF0000"/>
        <rFont val="MS PMincho"/>
        <family val="1"/>
        <charset val="128"/>
      </rPr>
      <t>2</t>
    </r>
    <r>
      <rPr>
        <b/>
        <sz val="10"/>
        <color theme="1"/>
        <rFont val="MS PMincho"/>
        <family val="1"/>
        <charset val="128"/>
      </rPr>
      <t>、IB改訂×</t>
    </r>
    <r>
      <rPr>
        <b/>
        <sz val="10"/>
        <color rgb="FFFF0000"/>
        <rFont val="MS PMincho"/>
        <family val="1"/>
        <charset val="128"/>
      </rPr>
      <t>2</t>
    </r>
    <r>
      <rPr>
        <b/>
        <sz val="10"/>
        <color theme="1"/>
        <rFont val="MS PMincho"/>
        <family val="1"/>
        <charset val="128"/>
      </rPr>
      <t>、PRT別紙改訂×5、ICF改訂×</t>
    </r>
    <r>
      <rPr>
        <b/>
        <sz val="10"/>
        <color rgb="FFFF0000"/>
        <rFont val="MS PMincho"/>
        <family val="1"/>
        <charset val="128"/>
      </rPr>
      <t>2</t>
    </r>
    <r>
      <rPr>
        <b/>
        <sz val="10"/>
        <color theme="1"/>
        <rFont val="MS PMincho"/>
        <family val="1"/>
        <charset val="128"/>
      </rPr>
      <t>、分担医師(1名)変更×2、SAE×4、終了×1</t>
    </r>
    <rPh sb="56" eb="60">
      <t>イリョウキカン</t>
    </rPh>
    <rPh sb="62" eb="64">
      <t>オウイン</t>
    </rPh>
    <rPh sb="68" eb="70">
      <t>タイオウ</t>
    </rPh>
    <rPh sb="71" eb="73">
      <t>ゼンテイ</t>
    </rPh>
    <rPh sb="74" eb="78">
      <t>セイドカンリ</t>
    </rPh>
    <rPh sb="78" eb="80">
      <t>キロク</t>
    </rPh>
    <rPh sb="81" eb="82">
      <t>カミ</t>
    </rPh>
    <rPh sb="83" eb="85">
      <t>サクセイ</t>
    </rPh>
    <rPh sb="95" eb="97">
      <t>サクセイ</t>
    </rPh>
    <rPh sb="98" eb="101">
      <t>ケイヤクショ</t>
    </rPh>
    <rPh sb="102" eb="103">
      <t>カミ</t>
    </rPh>
    <rPh sb="104" eb="105">
      <t>ノコ</t>
    </rPh>
    <rPh sb="122" eb="124">
      <t>サクセイ</t>
    </rPh>
    <rPh sb="125" eb="127">
      <t>トウロク</t>
    </rPh>
    <phoneticPr fontId="8"/>
  </si>
  <si>
    <r>
      <rPr>
        <sz val="10"/>
        <color rgb="FF0000FF"/>
        <rFont val="MS PMincho"/>
        <family val="1"/>
        <charset val="128"/>
      </rPr>
      <t>年1回（紙文書確認）1万円×2年×30施設＝60万円　　（往復交通費1万円で計算）</t>
    </r>
    <r>
      <rPr>
        <sz val="10"/>
        <color rgb="FFFF0000"/>
        <rFont val="MS PMincho"/>
        <family val="1"/>
        <charset val="128"/>
      </rPr>
      <t xml:space="preserve">
電磁化してもなお残る紙資料の確認（2年間なら１年に１回　計2回）</t>
    </r>
    <rPh sb="4" eb="5">
      <t>カミ</t>
    </rPh>
    <rPh sb="5" eb="7">
      <t>ブンショ</t>
    </rPh>
    <rPh sb="7" eb="9">
      <t>カクニン</t>
    </rPh>
    <rPh sb="42" eb="45">
      <t>デンジカ</t>
    </rPh>
    <rPh sb="50" eb="51">
      <t>ノコ</t>
    </rPh>
    <rPh sb="52" eb="53">
      <t>カミ</t>
    </rPh>
    <rPh sb="53" eb="55">
      <t>シリョウ</t>
    </rPh>
    <rPh sb="56" eb="58">
      <t>カクニン</t>
    </rPh>
    <rPh sb="60" eb="62">
      <t>ネンカン</t>
    </rPh>
    <rPh sb="65" eb="66">
      <t>ネン</t>
    </rPh>
    <rPh sb="68" eb="69">
      <t>カイ</t>
    </rPh>
    <rPh sb="70" eb="71">
      <t>ケイ</t>
    </rPh>
    <rPh sb="72" eb="73">
      <t>カイ</t>
    </rPh>
    <phoneticPr fontId="8"/>
  </si>
  <si>
    <r>
      <t>企業：2時間 ×1回×2年×30施設＝120時間　 120時間×１0000円（時給）＝120万円　
施設：2時間 ×1回×2年×30施設1200時間　 120時間×2500円（時給）＝30万円　
      　　</t>
    </r>
    <r>
      <rPr>
        <sz val="10"/>
        <color rgb="FF0000FF"/>
        <rFont val="MS PMincho"/>
        <family val="1"/>
        <charset val="128"/>
      </rPr>
      <t>必須文書PDF作成 SOP（院内・IRB・電磁化：各10分）30分×30施設　　15時間×2500円＝37,500円
　　　　　各種任命書、冷凍・冷蔵庫校正記録、検査基準値一覧（各5ページ：20ページ分）30分×30施設
　　　　　　15時間×2500円＝37,500円</t>
    </r>
    <rPh sb="106" eb="108">
      <t>ヒッス</t>
    </rPh>
    <rPh sb="108" eb="110">
      <t>ブンショ</t>
    </rPh>
    <rPh sb="113" eb="115">
      <t>サクセイ</t>
    </rPh>
    <rPh sb="120" eb="122">
      <t>インナイ</t>
    </rPh>
    <rPh sb="127" eb="130">
      <t>デンジカ</t>
    </rPh>
    <rPh sb="131" eb="132">
      <t>カク</t>
    </rPh>
    <rPh sb="134" eb="135">
      <t>フン</t>
    </rPh>
    <rPh sb="138" eb="139">
      <t>フン</t>
    </rPh>
    <rPh sb="142" eb="144">
      <t>シセツ</t>
    </rPh>
    <rPh sb="148" eb="150">
      <t>ジカン</t>
    </rPh>
    <rPh sb="155" eb="156">
      <t>エン</t>
    </rPh>
    <rPh sb="163" eb="164">
      <t>エン</t>
    </rPh>
    <rPh sb="170" eb="172">
      <t>カクシュ</t>
    </rPh>
    <rPh sb="179" eb="181">
      <t>レイゾウ</t>
    </rPh>
    <rPh sb="181" eb="182">
      <t>コ</t>
    </rPh>
    <rPh sb="182" eb="184">
      <t>コウセイ</t>
    </rPh>
    <rPh sb="184" eb="186">
      <t>キロク</t>
    </rPh>
    <rPh sb="187" eb="189">
      <t>ケンサ</t>
    </rPh>
    <rPh sb="189" eb="192">
      <t>キジュンチ</t>
    </rPh>
    <rPh sb="192" eb="194">
      <t>イチラン</t>
    </rPh>
    <rPh sb="195" eb="196">
      <t>カク</t>
    </rPh>
    <rPh sb="206" eb="207">
      <t>ブン</t>
    </rPh>
    <rPh sb="210" eb="211">
      <t>フン</t>
    </rPh>
    <phoneticPr fontId="8"/>
  </si>
  <si>
    <r>
      <t>初回申請　</t>
    </r>
    <r>
      <rPr>
        <b/>
        <sz val="10"/>
        <color rgb="FFFF0000"/>
        <rFont val="MS PMincho"/>
        <family val="1"/>
        <charset val="128"/>
      </rPr>
      <t>責任医師への提供を追記</t>
    </r>
    <rPh sb="5" eb="9">
      <t>セキニンイシ</t>
    </rPh>
    <rPh sb="11" eb="13">
      <t>テイキョウ</t>
    </rPh>
    <rPh sb="14" eb="16">
      <t>ツイキ</t>
    </rPh>
    <phoneticPr fontId="8"/>
  </si>
  <si>
    <r>
      <t>企業：労働時間（PRT・PRT別紙、IB、安全性、ICF、その他資料準備、ファイリング、郵送手配）＝</t>
    </r>
    <r>
      <rPr>
        <sz val="10"/>
        <color rgb="FF0000FF"/>
        <rFont val="MS PMincho"/>
        <family val="1"/>
        <charset val="128"/>
      </rPr>
      <t>1時間</t>
    </r>
    <r>
      <rPr>
        <sz val="10"/>
        <color theme="1"/>
        <rFont val="MS PMincho"/>
        <family val="1"/>
        <charset val="128"/>
      </rPr>
      <t>　　
　　　</t>
    </r>
    <r>
      <rPr>
        <sz val="10"/>
        <color rgb="FF0000FF"/>
        <rFont val="MS PMincho"/>
        <family val="1"/>
        <charset val="128"/>
      </rPr>
      <t>1時間</t>
    </r>
    <r>
      <rPr>
        <sz val="10"/>
        <color theme="1"/>
        <rFont val="MS PMincho"/>
        <family val="1"/>
        <charset val="128"/>
      </rPr>
      <t>×1手続き×30施設＝</t>
    </r>
    <r>
      <rPr>
        <sz val="10"/>
        <color rgb="FF0000FF"/>
        <rFont val="MS PMincho"/>
        <family val="1"/>
        <charset val="128"/>
      </rPr>
      <t>30時間</t>
    </r>
    <r>
      <rPr>
        <sz val="10"/>
        <color theme="1"/>
        <rFont val="MS PMincho"/>
        <family val="1"/>
        <charset val="128"/>
      </rPr>
      <t>　
施設：（確認・保管）：</t>
    </r>
    <r>
      <rPr>
        <sz val="10"/>
        <color rgb="FF0000FF"/>
        <rFont val="MS PMincho"/>
        <family val="1"/>
        <charset val="128"/>
      </rPr>
      <t xml:space="preserve">10分 </t>
    </r>
    <r>
      <rPr>
        <sz val="10"/>
        <color theme="1"/>
        <rFont val="MS PMincho"/>
        <family val="1"/>
        <charset val="128"/>
      </rPr>
      <t xml:space="preserve">
</t>
    </r>
    <r>
      <rPr>
        <sz val="10"/>
        <color rgb="FF0000FF"/>
        <rFont val="MS PMincho"/>
        <family val="1"/>
        <charset val="128"/>
      </rPr>
      <t>10</t>
    </r>
    <r>
      <rPr>
        <sz val="10"/>
        <color theme="1"/>
        <rFont val="MS PMincho"/>
        <family val="1"/>
        <charset val="128"/>
      </rPr>
      <t>分×1手続き×30施設＝</t>
    </r>
    <r>
      <rPr>
        <sz val="10"/>
        <color rgb="FF0000FF"/>
        <rFont val="MS PMincho"/>
        <family val="1"/>
        <charset val="128"/>
      </rPr>
      <t>5</t>
    </r>
    <r>
      <rPr>
        <sz val="10"/>
        <color theme="1"/>
        <rFont val="MS PMincho"/>
        <family val="1"/>
        <charset val="128"/>
      </rPr>
      <t>時間　　</t>
    </r>
    <rPh sb="15" eb="17">
      <t>ベッシ</t>
    </rPh>
    <rPh sb="21" eb="24">
      <t>アンゼンセイ</t>
    </rPh>
    <rPh sb="31" eb="32">
      <t>ホカ</t>
    </rPh>
    <rPh sb="32" eb="34">
      <t>シリョウ</t>
    </rPh>
    <rPh sb="34" eb="36">
      <t>ジュンビ</t>
    </rPh>
    <rPh sb="51" eb="53">
      <t>ジカン</t>
    </rPh>
    <rPh sb="60" eb="62">
      <t>ジカン</t>
    </rPh>
    <rPh sb="64" eb="66">
      <t>テツヅ</t>
    </rPh>
    <rPh sb="84" eb="86">
      <t>カクニン</t>
    </rPh>
    <rPh sb="87" eb="89">
      <t>ホカン</t>
    </rPh>
    <phoneticPr fontId="8"/>
  </si>
  <si>
    <r>
      <rPr>
        <sz val="10"/>
        <color rgb="FF0000FF"/>
        <rFont val="MS PMincho"/>
        <family val="1"/>
        <charset val="128"/>
      </rPr>
      <t xml:space="preserve">企業：労働時間（資料登録）＝10分
</t>
    </r>
    <r>
      <rPr>
        <sz val="10"/>
        <color theme="1"/>
        <rFont val="MS PMincho"/>
        <family val="1"/>
        <charset val="128"/>
      </rPr>
      <t xml:space="preserve">10分×1手続×30施設＝5時間   
</t>
    </r>
    <r>
      <rPr>
        <sz val="10"/>
        <color rgb="FF00B050"/>
        <rFont val="MS PMincho"/>
        <family val="1"/>
        <charset val="128"/>
      </rPr>
      <t xml:space="preserve">※Agathaは複数資料を一括操作で登録可（GB単位であれば時間かかるが、文書ファイルでは問題ないと思われる）
　　富士通システムに複数文書をアップロードする機能はある。
</t>
    </r>
    <r>
      <rPr>
        <sz val="10"/>
        <color theme="1"/>
        <rFont val="MS PMincho"/>
        <family val="1"/>
        <charset val="128"/>
      </rPr>
      <t xml:space="preserve">
</t>
    </r>
    <r>
      <rPr>
        <sz val="10"/>
        <color rgb="FF0000FF"/>
        <rFont val="MS PMincho"/>
        <family val="1"/>
        <charset val="128"/>
      </rPr>
      <t>施設：（受領・確認）＝10分　　　
　　</t>
    </r>
    <r>
      <rPr>
        <sz val="10"/>
        <color theme="1"/>
        <rFont val="MS PMincho"/>
        <family val="1"/>
        <charset val="128"/>
      </rPr>
      <t xml:space="preserve">　10分×1手続×30施設＝5時間　
</t>
    </r>
    <rPh sb="46" eb="48">
      <t>フクスウ</t>
    </rPh>
    <rPh sb="48" eb="50">
      <t>シリョウ</t>
    </rPh>
    <rPh sb="51" eb="55">
      <t>イッカツソウサ</t>
    </rPh>
    <rPh sb="56" eb="58">
      <t>トウロク</t>
    </rPh>
    <rPh sb="58" eb="59">
      <t>カ</t>
    </rPh>
    <rPh sb="62" eb="64">
      <t>タンイ</t>
    </rPh>
    <rPh sb="68" eb="70">
      <t>ジカン</t>
    </rPh>
    <rPh sb="75" eb="77">
      <t>ブンショ</t>
    </rPh>
    <rPh sb="83" eb="85">
      <t>モンダイ</t>
    </rPh>
    <rPh sb="88" eb="89">
      <t>オモ</t>
    </rPh>
    <rPh sb="96" eb="99">
      <t>フジツウ</t>
    </rPh>
    <rPh sb="104" eb="106">
      <t>フクスウ</t>
    </rPh>
    <rPh sb="106" eb="108">
      <t>ブンショ</t>
    </rPh>
    <rPh sb="117" eb="119">
      <t>キノウ</t>
    </rPh>
    <phoneticPr fontId="8"/>
  </si>
  <si>
    <r>
      <t>企業：労働時間（書式3、初回IRB資料の印刷、資料組み、郵送手配）＝2時間
　　　2時間×1手続×30施設＝60時間　60時間×１0000円（時給）＝60万円
施設：労働時間　（院内8名・外部委員2名）</t>
    </r>
    <r>
      <rPr>
        <sz val="10"/>
        <color rgb="FF0000FF"/>
        <rFont val="MS PMincho"/>
        <family val="1"/>
        <charset val="128"/>
      </rPr>
      <t>合計 4時間</t>
    </r>
    <r>
      <rPr>
        <sz val="10"/>
        <color theme="1"/>
        <rFont val="MS PMincho"/>
        <family val="1"/>
        <charset val="128"/>
      </rPr>
      <t xml:space="preserve">
受領した資料の確認（10部そろっているか）：1時間
IRB委員への持参：1時間（往復・台車押す）
IRB委員への郵送準備：10分</t>
    </r>
    <r>
      <rPr>
        <sz val="10"/>
        <color rgb="FFFF0000"/>
        <rFont val="MS PMincho"/>
        <family val="1"/>
        <charset val="128"/>
      </rPr>
      <t>（送付状作成・送付資料確認の時間も含めてもいいのかも）</t>
    </r>
    <r>
      <rPr>
        <sz val="10"/>
        <color theme="1"/>
        <rFont val="MS PMincho"/>
        <family val="1"/>
        <charset val="128"/>
      </rPr>
      <t xml:space="preserve">
書式4の作成</t>
    </r>
    <r>
      <rPr>
        <sz val="10"/>
        <color rgb="FFFF0000"/>
        <rFont val="MS PMincho"/>
        <family val="1"/>
        <charset val="128"/>
      </rPr>
      <t>・確認</t>
    </r>
    <r>
      <rPr>
        <sz val="10"/>
        <color theme="1"/>
        <rFont val="MS PMincho"/>
        <family val="1"/>
        <charset val="128"/>
      </rPr>
      <t>：</t>
    </r>
    <r>
      <rPr>
        <sz val="10"/>
        <color rgb="FF0000FF"/>
        <rFont val="MS PMincho"/>
        <family val="1"/>
        <charset val="128"/>
      </rPr>
      <t>50分</t>
    </r>
    <r>
      <rPr>
        <sz val="10"/>
        <color theme="1"/>
        <rFont val="MS PMincho"/>
        <family val="1"/>
        <charset val="128"/>
      </rPr>
      <t>　</t>
    </r>
    <r>
      <rPr>
        <sz val="10"/>
        <color rgb="FFFF0000"/>
        <rFont val="MS PMincho"/>
        <family val="1"/>
        <charset val="128"/>
      </rPr>
      <t>確認の時間が追加すべき（最低でも10分、</t>
    </r>
    <r>
      <rPr>
        <b/>
        <sz val="10"/>
        <color rgb="FFFF0000"/>
        <rFont val="MS PMincho"/>
        <family val="1"/>
        <charset val="128"/>
      </rPr>
      <t>30分</t>
    </r>
    <r>
      <rPr>
        <sz val="10"/>
        <color rgb="FFFF0000"/>
        <rFont val="MS PMincho"/>
        <family val="1"/>
        <charset val="128"/>
      </rPr>
      <t xml:space="preserve">くらいあっても違和感なし）→30分の根拠は検討しておく
</t>
    </r>
    <r>
      <rPr>
        <sz val="10"/>
        <color rgb="FF0000FF"/>
        <rFont val="MS PMincho"/>
        <family val="1"/>
        <charset val="128"/>
      </rPr>
      <t xml:space="preserve">受領した書式3とその添付資料の確認：20分　※10分上乗せ（初回資料多い・月次と差別化）
書式4の作成・確認：10分
書式4・添付資料の印刷・確認：10分
IRB提出前の最終確認：10分
</t>
    </r>
    <r>
      <rPr>
        <sz val="10"/>
        <color theme="1"/>
        <rFont val="MS PMincho"/>
        <family val="1"/>
        <charset val="128"/>
      </rPr>
      <t xml:space="preserve">
書式5の作成</t>
    </r>
    <r>
      <rPr>
        <sz val="10"/>
        <color rgb="FF0000FF"/>
        <rFont val="MS PMincho"/>
        <family val="1"/>
        <charset val="128"/>
      </rPr>
      <t xml:space="preserve">・確認：30分
審査項目・結果の記載・内容確認：10分
IRB委員出欠リスト更新・確認：10分
院長・責任医師提出前の最終確認：10分
</t>
    </r>
    <r>
      <rPr>
        <sz val="10"/>
        <color theme="1"/>
        <rFont val="MS PMincho"/>
        <family val="1"/>
        <charset val="128"/>
      </rPr>
      <t>結果通知書の持参：10分（往復）
結果通知書の</t>
    </r>
    <r>
      <rPr>
        <sz val="10"/>
        <color rgb="FF0000FF"/>
        <rFont val="MS PMincho"/>
        <family val="1"/>
        <charset val="128"/>
      </rPr>
      <t>メール送付</t>
    </r>
    <r>
      <rPr>
        <sz val="10"/>
        <color theme="1"/>
        <rFont val="MS PMincho"/>
        <family val="1"/>
        <charset val="128"/>
      </rPr>
      <t>：</t>
    </r>
    <r>
      <rPr>
        <sz val="10"/>
        <color rgb="FF0000FF"/>
        <rFont val="MS PMincho"/>
        <family val="1"/>
        <charset val="128"/>
      </rPr>
      <t>20分　</t>
    </r>
    <r>
      <rPr>
        <sz val="10"/>
        <color rgb="FFFF0000"/>
        <rFont val="MS PMincho"/>
        <family val="1"/>
        <charset val="128"/>
      </rPr>
      <t>PDFにセキュリティ設定する前提で時間設定、項目追加</t>
    </r>
    <r>
      <rPr>
        <sz val="10"/>
        <color rgb="FF0000FF"/>
        <rFont val="MS PMincho"/>
        <family val="1"/>
        <charset val="128"/>
      </rPr>
      <t xml:space="preserve">
　PDF作成・パスワード設定：5分
　メール作成（送付メール、パスワード通知メール）：15分</t>
    </r>
    <r>
      <rPr>
        <sz val="10"/>
        <color rgb="FFFF0000"/>
        <rFont val="MS PMincho"/>
        <family val="1"/>
        <charset val="128"/>
      </rPr>
      <t xml:space="preserve">
</t>
    </r>
    <r>
      <rPr>
        <sz val="10"/>
        <color theme="1"/>
        <rFont val="MS PMincho"/>
        <family val="1"/>
        <charset val="128"/>
      </rPr>
      <t>　　　4時間×1手続×30施設＝120時間　</t>
    </r>
    <rPh sb="102" eb="104">
      <t>ゴウケイ</t>
    </rPh>
    <rPh sb="106" eb="108">
      <t>ジカン</t>
    </rPh>
    <rPh sb="174" eb="177">
      <t>ソウフジョウ</t>
    </rPh>
    <rPh sb="177" eb="179">
      <t>サクセイ</t>
    </rPh>
    <rPh sb="180" eb="182">
      <t>ソウフ</t>
    </rPh>
    <rPh sb="182" eb="184">
      <t>シリョウ</t>
    </rPh>
    <rPh sb="184" eb="186">
      <t>カクニン</t>
    </rPh>
    <rPh sb="187" eb="189">
      <t>ジカン</t>
    </rPh>
    <rPh sb="190" eb="191">
      <t>フク</t>
    </rPh>
    <rPh sb="208" eb="210">
      <t>カクニン</t>
    </rPh>
    <rPh sb="215" eb="217">
      <t>カクニン</t>
    </rPh>
    <rPh sb="218" eb="220">
      <t>ジカン</t>
    </rPh>
    <rPh sb="221" eb="223">
      <t>ツイカ</t>
    </rPh>
    <rPh sb="227" eb="229">
      <t>サイテイ</t>
    </rPh>
    <rPh sb="233" eb="234">
      <t>フン</t>
    </rPh>
    <rPh sb="237" eb="238">
      <t>フン</t>
    </rPh>
    <rPh sb="245" eb="248">
      <t>イワカン</t>
    </rPh>
    <rPh sb="254" eb="255">
      <t>フン</t>
    </rPh>
    <rPh sb="256" eb="258">
      <t>コンキョ</t>
    </rPh>
    <rPh sb="259" eb="261">
      <t>ケントウ</t>
    </rPh>
    <rPh sb="266" eb="268">
      <t>ジュリョウ</t>
    </rPh>
    <rPh sb="270" eb="272">
      <t>ショシキ</t>
    </rPh>
    <rPh sb="276" eb="278">
      <t>テンプ</t>
    </rPh>
    <rPh sb="278" eb="280">
      <t>シリョウ</t>
    </rPh>
    <rPh sb="281" eb="283">
      <t>カクニン</t>
    </rPh>
    <rPh sb="286" eb="287">
      <t>フン</t>
    </rPh>
    <rPh sb="291" eb="292">
      <t>フン</t>
    </rPh>
    <rPh sb="292" eb="294">
      <t>ウワノ</t>
    </rPh>
    <rPh sb="296" eb="298">
      <t>ショカイ</t>
    </rPh>
    <rPh sb="298" eb="300">
      <t>シリョウ</t>
    </rPh>
    <rPh sb="300" eb="301">
      <t>オオ</t>
    </rPh>
    <rPh sb="303" eb="305">
      <t>ゲツジ</t>
    </rPh>
    <rPh sb="306" eb="309">
      <t>サベツカ</t>
    </rPh>
    <rPh sb="311" eb="313">
      <t>ショシキ</t>
    </rPh>
    <rPh sb="315" eb="317">
      <t>サクセイ</t>
    </rPh>
    <rPh sb="318" eb="320">
      <t>カクニン</t>
    </rPh>
    <rPh sb="323" eb="324">
      <t>フン</t>
    </rPh>
    <rPh sb="325" eb="327">
      <t>ショシキ</t>
    </rPh>
    <rPh sb="329" eb="331">
      <t>テンプ</t>
    </rPh>
    <rPh sb="331" eb="333">
      <t>シリョウ</t>
    </rPh>
    <rPh sb="334" eb="336">
      <t>インサツ</t>
    </rPh>
    <rPh sb="337" eb="339">
      <t>カクニン</t>
    </rPh>
    <rPh sb="342" eb="343">
      <t>フン</t>
    </rPh>
    <rPh sb="347" eb="349">
      <t>テイシュツ</t>
    </rPh>
    <rPh sb="349" eb="350">
      <t>マエ</t>
    </rPh>
    <rPh sb="351" eb="353">
      <t>サイシュウ</t>
    </rPh>
    <rPh sb="353" eb="355">
      <t>カクニン</t>
    </rPh>
    <rPh sb="358" eb="359">
      <t>フン</t>
    </rPh>
    <rPh sb="368" eb="370">
      <t>カクニン</t>
    </rPh>
    <rPh sb="375" eb="379">
      <t>シンサコウモク</t>
    </rPh>
    <rPh sb="380" eb="382">
      <t>ケッカ</t>
    </rPh>
    <rPh sb="383" eb="385">
      <t>キサイ</t>
    </rPh>
    <rPh sb="386" eb="388">
      <t>ナイヨウ</t>
    </rPh>
    <rPh sb="388" eb="390">
      <t>カクニン</t>
    </rPh>
    <rPh sb="393" eb="394">
      <t>フン</t>
    </rPh>
    <rPh sb="398" eb="400">
      <t>イイン</t>
    </rPh>
    <rPh sb="400" eb="402">
      <t>シュッケツ</t>
    </rPh>
    <rPh sb="405" eb="407">
      <t>コウシン</t>
    </rPh>
    <rPh sb="408" eb="410">
      <t>カクニン</t>
    </rPh>
    <rPh sb="413" eb="414">
      <t>フン</t>
    </rPh>
    <rPh sb="415" eb="417">
      <t>インチョウ</t>
    </rPh>
    <rPh sb="418" eb="422">
      <t>セキニンイシ</t>
    </rPh>
    <rPh sb="422" eb="424">
      <t>テイシュツ</t>
    </rPh>
    <rPh sb="424" eb="425">
      <t>マエ</t>
    </rPh>
    <rPh sb="426" eb="428">
      <t>サイシュウ</t>
    </rPh>
    <rPh sb="428" eb="430">
      <t>カクニン</t>
    </rPh>
    <rPh sb="433" eb="434">
      <t>フン</t>
    </rPh>
    <rPh sb="462" eb="464">
      <t>ソウフ</t>
    </rPh>
    <rPh sb="467" eb="468">
      <t>フン</t>
    </rPh>
    <rPh sb="479" eb="481">
      <t>セッテイ</t>
    </rPh>
    <rPh sb="483" eb="485">
      <t>ゼンテイ</t>
    </rPh>
    <rPh sb="486" eb="488">
      <t>ジカン</t>
    </rPh>
    <rPh sb="488" eb="490">
      <t>セッテイ</t>
    </rPh>
    <rPh sb="491" eb="493">
      <t>コウモク</t>
    </rPh>
    <rPh sb="493" eb="495">
      <t>ツイカ</t>
    </rPh>
    <rPh sb="500" eb="502">
      <t>サクセイ</t>
    </rPh>
    <rPh sb="508" eb="510">
      <t>セッテイ</t>
    </rPh>
    <rPh sb="512" eb="513">
      <t>フン</t>
    </rPh>
    <rPh sb="518" eb="520">
      <t>サクセイ</t>
    </rPh>
    <rPh sb="521" eb="523">
      <t>ソウフ</t>
    </rPh>
    <rPh sb="532" eb="534">
      <t>ツウチ</t>
    </rPh>
    <rPh sb="541" eb="542">
      <t>フン</t>
    </rPh>
    <rPh sb="547" eb="549">
      <t>ジカン</t>
    </rPh>
    <phoneticPr fontId="8"/>
  </si>
  <si>
    <r>
      <t>企業：労働時間（書式16、ラインリストの印刷、郵送手配）＝</t>
    </r>
    <r>
      <rPr>
        <sz val="10"/>
        <color rgb="FF0000FF"/>
        <rFont val="MS PMincho"/>
        <family val="1"/>
        <charset val="128"/>
      </rPr>
      <t>30分</t>
    </r>
    <r>
      <rPr>
        <sz val="10"/>
        <color theme="1"/>
        <rFont val="MS PMincho"/>
        <family val="1"/>
        <charset val="128"/>
      </rPr>
      <t>　　</t>
    </r>
    <r>
      <rPr>
        <sz val="10"/>
        <color rgb="FFFF0000"/>
        <rFont val="MS PMincho"/>
        <family val="1"/>
        <charset val="128"/>
      </rPr>
      <t>※モニターさんからのコメントとして</t>
    </r>
    <r>
      <rPr>
        <b/>
        <sz val="10"/>
        <color rgb="FFFF0000"/>
        <rFont val="MS PMincho"/>
        <family val="1"/>
        <charset val="128"/>
      </rPr>
      <t>30分</t>
    </r>
    <r>
      <rPr>
        <sz val="10"/>
        <color rgb="FFFF0000"/>
        <rFont val="MS PMincho"/>
        <family val="1"/>
        <charset val="128"/>
      </rPr>
      <t>はかかる</t>
    </r>
    <r>
      <rPr>
        <sz val="10"/>
        <color theme="1"/>
        <rFont val="MS PMincho"/>
        <family val="1"/>
        <charset val="128"/>
      </rPr>
      <t xml:space="preserve">
　　　30分×24手続×30施設＝360時間　　
施設：（確認・保管）＝　10分 
10分×24手続×30施設＝120時間　　</t>
    </r>
    <rPh sb="53" eb="54">
      <t>フン</t>
    </rPh>
    <rPh sb="89" eb="91">
      <t>カクニン</t>
    </rPh>
    <rPh sb="92" eb="94">
      <t>ホカン</t>
    </rPh>
    <phoneticPr fontId="8"/>
  </si>
  <si>
    <r>
      <t>企業：労働時間（書式16、ラインリスト4枚の登録）＝</t>
    </r>
    <r>
      <rPr>
        <sz val="10"/>
        <color rgb="FF0000FF"/>
        <rFont val="MS PMincho"/>
        <family val="1"/>
        <charset val="128"/>
      </rPr>
      <t>10分</t>
    </r>
    <r>
      <rPr>
        <sz val="10"/>
        <color theme="1"/>
        <rFont val="MS PMincho"/>
        <family val="1"/>
        <charset val="128"/>
      </rPr>
      <t xml:space="preserve">
　　　10分×24手続×30施設＝120時間　　
施設：（受領・確認）＝5分　　　
　　　5分×24手続×30施設＝60時間　　
</t>
    </r>
    <rPh sb="20" eb="21">
      <t>マイ</t>
    </rPh>
    <phoneticPr fontId="8"/>
  </si>
  <si>
    <r>
      <t>企業：労働時間（書式16、ラインリスト、</t>
    </r>
    <r>
      <rPr>
        <strike/>
        <sz val="10"/>
        <color rgb="FFFF0000"/>
        <rFont val="MS PMincho"/>
        <family val="1"/>
        <charset val="128"/>
      </rPr>
      <t>症例票の印刷</t>
    </r>
    <r>
      <rPr>
        <sz val="10"/>
        <color theme="1"/>
        <rFont val="MS PMincho"/>
        <family val="1"/>
        <charset val="128"/>
      </rPr>
      <t>、資料組み、郵送手配）＝2時間</t>
    </r>
    <r>
      <rPr>
        <sz val="10"/>
        <color rgb="FFFF0000"/>
        <rFont val="MS PMincho"/>
        <family val="1"/>
        <charset val="128"/>
      </rPr>
      <t>→</t>
    </r>
    <r>
      <rPr>
        <sz val="10"/>
        <color rgb="FF0000FF"/>
        <rFont val="MS PMincho"/>
        <family val="1"/>
        <charset val="128"/>
      </rPr>
      <t>1時間</t>
    </r>
    <r>
      <rPr>
        <sz val="10"/>
        <color theme="1"/>
        <rFont val="MS PMincho"/>
        <family val="1"/>
        <charset val="128"/>
      </rPr>
      <t xml:space="preserve">
　　　1時間×24手続×30施設＝720時間　　
施設：</t>
    </r>
    <r>
      <rPr>
        <sz val="10"/>
        <color rgb="FF0000FF"/>
        <rFont val="MS PMincho"/>
        <family val="1"/>
        <charset val="128"/>
      </rPr>
      <t>合計180分</t>
    </r>
    <r>
      <rPr>
        <sz val="10"/>
        <color theme="1"/>
        <rFont val="MS PMincho"/>
        <family val="1"/>
        <charset val="128"/>
      </rPr>
      <t xml:space="preserve">
受領した資料の確認：10分
10名への持参：1時間
IRB委員への郵送準備：</t>
    </r>
    <r>
      <rPr>
        <sz val="10"/>
        <color rgb="FF0000FF"/>
        <rFont val="MS PMincho"/>
        <family val="1"/>
        <charset val="128"/>
      </rPr>
      <t>10分</t>
    </r>
    <r>
      <rPr>
        <sz val="10"/>
        <color theme="1"/>
        <rFont val="MS PMincho"/>
        <family val="1"/>
        <charset val="128"/>
      </rPr>
      <t xml:space="preserve">
書式4の作成</t>
    </r>
    <r>
      <rPr>
        <sz val="10"/>
        <color rgb="FF0000FF"/>
        <rFont val="MS PMincho"/>
        <family val="1"/>
        <charset val="128"/>
      </rPr>
      <t>・確認</t>
    </r>
    <r>
      <rPr>
        <sz val="10"/>
        <color theme="1"/>
        <rFont val="MS PMincho"/>
        <family val="1"/>
        <charset val="128"/>
      </rPr>
      <t>：</t>
    </r>
    <r>
      <rPr>
        <sz val="10"/>
        <color rgb="FF0000FF"/>
        <rFont val="MS PMincho"/>
        <family val="1"/>
        <charset val="128"/>
      </rPr>
      <t>40分　※初回に比べて資料が少なくなっているのでは？</t>
    </r>
    <r>
      <rPr>
        <sz val="10"/>
        <color theme="1"/>
        <rFont val="MS PMincho"/>
        <family val="1"/>
        <charset val="128"/>
      </rPr>
      <t xml:space="preserve">
書式5の作成</t>
    </r>
    <r>
      <rPr>
        <sz val="10"/>
        <color rgb="FF0000FF"/>
        <rFont val="MS PMincho"/>
        <family val="1"/>
        <charset val="128"/>
      </rPr>
      <t>・確認</t>
    </r>
    <r>
      <rPr>
        <sz val="10"/>
        <color theme="1"/>
        <rFont val="MS PMincho"/>
        <family val="1"/>
        <charset val="128"/>
      </rPr>
      <t>：</t>
    </r>
    <r>
      <rPr>
        <sz val="10"/>
        <color rgb="FF0000FF"/>
        <rFont val="MS PMincho"/>
        <family val="1"/>
        <charset val="128"/>
      </rPr>
      <t>30分</t>
    </r>
    <r>
      <rPr>
        <sz val="10"/>
        <color theme="1"/>
        <rFont val="MS PMincho"/>
        <family val="1"/>
        <charset val="128"/>
      </rPr>
      <t xml:space="preserve">
結果通知書の持参：10分（往復）
結果通知書の</t>
    </r>
    <r>
      <rPr>
        <sz val="10"/>
        <color rgb="FF0000FF"/>
        <rFont val="MS PMincho"/>
        <family val="1"/>
        <charset val="128"/>
      </rPr>
      <t>メール送付</t>
    </r>
    <r>
      <rPr>
        <sz val="10"/>
        <color theme="1"/>
        <rFont val="MS PMincho"/>
        <family val="1"/>
        <charset val="128"/>
      </rPr>
      <t>：</t>
    </r>
    <r>
      <rPr>
        <sz val="10"/>
        <color rgb="FF0000FF"/>
        <rFont val="MS PMincho"/>
        <family val="1"/>
        <charset val="128"/>
      </rPr>
      <t>20分</t>
    </r>
    <r>
      <rPr>
        <sz val="10"/>
        <color theme="1"/>
        <rFont val="MS PMincho"/>
        <family val="1"/>
        <charset val="128"/>
      </rPr>
      <t xml:space="preserve">
　　　180分×24手続×30施設＝2160時間　　</t>
    </r>
    <rPh sb="75" eb="77">
      <t>ゴウケイ</t>
    </rPh>
    <rPh sb="80" eb="81">
      <t>フン</t>
    </rPh>
    <phoneticPr fontId="8"/>
  </si>
  <si>
    <r>
      <t>企業：労働時間（提供資料の登録）＝</t>
    </r>
    <r>
      <rPr>
        <sz val="10"/>
        <color rgb="FF0000FF"/>
        <rFont val="MS PMincho"/>
        <family val="1"/>
        <charset val="128"/>
      </rPr>
      <t>10分</t>
    </r>
    <r>
      <rPr>
        <sz val="10"/>
        <color theme="1"/>
        <rFont val="MS PMincho"/>
        <family val="1"/>
        <charset val="128"/>
      </rPr>
      <t xml:space="preserve">
10分×2手続×30施設＝10時間
施設：労働時間（受領・確認）＝</t>
    </r>
    <r>
      <rPr>
        <sz val="10"/>
        <color rgb="FF0000FF"/>
        <rFont val="MS PMincho"/>
        <family val="1"/>
        <charset val="128"/>
      </rPr>
      <t>5分</t>
    </r>
    <r>
      <rPr>
        <sz val="10"/>
        <color theme="1"/>
        <rFont val="MS PMincho"/>
        <family val="1"/>
        <charset val="128"/>
      </rPr>
      <t xml:space="preserve"> 
5分×2手続×30施設＝5時間</t>
    </r>
    <rPh sb="36" eb="38">
      <t>ジカン</t>
    </rPh>
    <rPh sb="72" eb="74">
      <t>ジカン</t>
    </rPh>
    <phoneticPr fontId="8"/>
  </si>
  <si>
    <r>
      <t xml:space="preserve">企業：労働時間（書式10等、IRB資料の印刷、郵送手配）＝10分
　　　10分×2手続×30施設＝10時間　　
施設：
受領した資料の確認：5分
10名への持参：1時間
IRB委員への郵送準備：5分
</t>
    </r>
    <r>
      <rPr>
        <sz val="10"/>
        <color rgb="FF0000FF"/>
        <rFont val="MS PMincho"/>
        <family val="1"/>
        <charset val="128"/>
      </rPr>
      <t xml:space="preserve">書式4の作成・確認：40分
書式5の作成・確認：30分
結果通知書の持参：10分（往復）
結果通知書のメール送付：20分
</t>
    </r>
    <r>
      <rPr>
        <sz val="10"/>
        <color theme="1"/>
        <rFont val="MS PMincho"/>
        <family val="1"/>
        <charset val="128"/>
      </rPr>
      <t>　　　170分×2手続×30施設＝170時間　　</t>
    </r>
    <phoneticPr fontId="8"/>
  </si>
  <si>
    <r>
      <t>IB改訂　(</t>
    </r>
    <r>
      <rPr>
        <b/>
        <sz val="10"/>
        <color rgb="FFFF0000"/>
        <rFont val="MS PMincho"/>
        <family val="1"/>
        <charset val="128"/>
      </rPr>
      <t>×2手続</t>
    </r>
    <r>
      <rPr>
        <b/>
        <sz val="10"/>
        <color theme="1"/>
        <rFont val="MS PMincho"/>
        <family val="1"/>
        <charset val="128"/>
      </rPr>
      <t>)</t>
    </r>
    <phoneticPr fontId="8"/>
  </si>
  <si>
    <r>
      <t>企業：労働時間（提供資料の印刷、郵送手配）＝10分
　　　10分×2手続×30施設＝10時間　
施設：労働時間　</t>
    </r>
    <r>
      <rPr>
        <sz val="10"/>
        <color rgb="FF0000FF"/>
        <rFont val="MS PMincho"/>
        <family val="1"/>
        <charset val="128"/>
      </rPr>
      <t xml:space="preserve">170分
</t>
    </r>
    <r>
      <rPr>
        <sz val="10"/>
        <color theme="1"/>
        <rFont val="MS PMincho"/>
        <family val="1"/>
        <charset val="128"/>
      </rPr>
      <t xml:space="preserve">受領した資料の確認：5分
10名への持参：1時間
IRB委員への郵送準備：5分
</t>
    </r>
    <r>
      <rPr>
        <sz val="10"/>
        <color rgb="FF0000FF"/>
        <rFont val="MS PMincho"/>
        <family val="1"/>
        <charset val="128"/>
      </rPr>
      <t xml:space="preserve">書式4の作成・確認：40分
書式5の作成・確認：30分
結果通知書の持参：10分（往復）
結果通知書のメール送付：20分
</t>
    </r>
    <r>
      <rPr>
        <sz val="10"/>
        <color theme="1"/>
        <rFont val="MS PMincho"/>
        <family val="1"/>
        <charset val="128"/>
      </rPr>
      <t>　　　170分×2手続×30施設＝170時間　　</t>
    </r>
    <rPh sb="34" eb="36">
      <t>テツヅ</t>
    </rPh>
    <rPh sb="44" eb="46">
      <t>ジカン</t>
    </rPh>
    <rPh sb="61" eb="62">
      <t>フン</t>
    </rPh>
    <phoneticPr fontId="8"/>
  </si>
  <si>
    <r>
      <t>ICF改訂　(×</t>
    </r>
    <r>
      <rPr>
        <b/>
        <sz val="10"/>
        <color rgb="FFFF0000"/>
        <rFont val="MS PMincho"/>
        <family val="1"/>
        <charset val="128"/>
      </rPr>
      <t>2手続</t>
    </r>
    <r>
      <rPr>
        <b/>
        <sz val="10"/>
        <color theme="1"/>
        <rFont val="MS PMincho"/>
        <family val="1"/>
        <charset val="128"/>
      </rPr>
      <t>)</t>
    </r>
    <phoneticPr fontId="8"/>
  </si>
  <si>
    <r>
      <t>企業：労働時間（提供資料の登録）＝</t>
    </r>
    <r>
      <rPr>
        <sz val="10"/>
        <color rgb="FF0000FF"/>
        <rFont val="MS PMincho"/>
        <family val="1"/>
        <charset val="128"/>
      </rPr>
      <t>10分</t>
    </r>
    <r>
      <rPr>
        <sz val="10"/>
        <color theme="1"/>
        <rFont val="MS PMincho"/>
        <family val="1"/>
        <charset val="128"/>
      </rPr>
      <t xml:space="preserve">
10分×2手続×30施設＝10時間
施設：労働時間（受領・確認）＝</t>
    </r>
    <r>
      <rPr>
        <sz val="10"/>
        <color rgb="FF0000FF"/>
        <rFont val="MS PMincho"/>
        <family val="1"/>
        <charset val="128"/>
      </rPr>
      <t>5分</t>
    </r>
    <r>
      <rPr>
        <sz val="10"/>
        <color theme="1"/>
        <rFont val="MS PMincho"/>
        <family val="1"/>
        <charset val="128"/>
      </rPr>
      <t xml:space="preserve">
5分×2手続×30施設＝300分</t>
    </r>
    <rPh sb="36" eb="38">
      <t>ジカン</t>
    </rPh>
    <phoneticPr fontId="8"/>
  </si>
  <si>
    <r>
      <t xml:space="preserve">企業：労働時間（提供資料の印刷、郵送手配）＝10分
　　　10分×30施設×2手続＝10時間
施設：労働時間　合計170分
受領した資料の確認：5分
10名への持参：1時間
IRB委員への郵送準備：5分
</t>
    </r>
    <r>
      <rPr>
        <sz val="10"/>
        <color rgb="FF0000FF"/>
        <rFont val="MS PMincho"/>
        <family val="1"/>
        <charset val="128"/>
      </rPr>
      <t xml:space="preserve">書式4の作成・確認：40分
書式5の作成・確認：30分
結果通知書の持参：10分（往復）
結果通知書のメール送付：20分
</t>
    </r>
    <r>
      <rPr>
        <sz val="10"/>
        <color theme="1"/>
        <rFont val="MS PMincho"/>
        <family val="1"/>
        <charset val="128"/>
      </rPr>
      <t>　　　170分×2手続×30施設＝170時間　</t>
    </r>
    <rPh sb="39" eb="41">
      <t>テツヅ</t>
    </rPh>
    <rPh sb="44" eb="46">
      <t>ジカン</t>
    </rPh>
    <rPh sb="56" eb="58">
      <t>ゴウケイ</t>
    </rPh>
    <rPh sb="61" eb="62">
      <t>フン</t>
    </rPh>
    <rPh sb="170" eb="171">
      <t>フン</t>
    </rPh>
    <phoneticPr fontId="8"/>
  </si>
  <si>
    <r>
      <t>企業：労働時間（書式10等、登録）＝</t>
    </r>
    <r>
      <rPr>
        <sz val="10"/>
        <color rgb="FF0000FF"/>
        <rFont val="MS PMincho"/>
        <family val="1"/>
        <charset val="128"/>
      </rPr>
      <t>10分</t>
    </r>
    <r>
      <rPr>
        <sz val="10"/>
        <color theme="1"/>
        <rFont val="MS PMincho"/>
        <family val="1"/>
        <charset val="128"/>
      </rPr>
      <t xml:space="preserve">
10分×5手続×30施設＝1500分（25時間）
施設：労働時間（受領・確認）＝5分
5分×5手続×30施設＝750分　 </t>
    </r>
    <rPh sb="14" eb="16">
      <t>トウロク</t>
    </rPh>
    <rPh sb="43" eb="45">
      <t>ジカン</t>
    </rPh>
    <phoneticPr fontId="8"/>
  </si>
  <si>
    <r>
      <t xml:space="preserve">企業：労働時間（書式10等、IRB資料の印刷、郵送手配）＝10分
　　　　10分×2手続×30施設＝10時間
施設：労働時間　合計170分
受領した資料の確認：5分
10名への持参：1時間
IRB委員への郵送準備：5分
</t>
    </r>
    <r>
      <rPr>
        <sz val="10"/>
        <color rgb="FF0000FF"/>
        <rFont val="MS PMincho"/>
        <family val="1"/>
        <charset val="128"/>
      </rPr>
      <t xml:space="preserve">書式4の作成・確認：40分
書式5の作成・確認：30分
結果通知書の持参：10分（往復）
結果通知書のメール送付：20分
</t>
    </r>
    <r>
      <rPr>
        <sz val="10"/>
        <color theme="1"/>
        <rFont val="MS PMincho"/>
        <family val="1"/>
        <charset val="128"/>
      </rPr>
      <t>　　　170分×2手続×30施設＝170時間</t>
    </r>
    <rPh sb="52" eb="54">
      <t>ジカン</t>
    </rPh>
    <rPh sb="64" eb="66">
      <t>ゴウケイ</t>
    </rPh>
    <rPh sb="69" eb="70">
      <t>フン</t>
    </rPh>
    <rPh sb="192" eb="194">
      <t>ジカン</t>
    </rPh>
    <phoneticPr fontId="8"/>
  </si>
  <si>
    <r>
      <t>分担医師変更　(×</t>
    </r>
    <r>
      <rPr>
        <b/>
        <sz val="10"/>
        <color rgb="FFFF0000"/>
        <rFont val="MS PMincho"/>
        <family val="1"/>
        <charset val="128"/>
      </rPr>
      <t>2手続</t>
    </r>
    <r>
      <rPr>
        <b/>
        <sz val="10"/>
        <color theme="1"/>
        <rFont val="MS PMincho"/>
        <family val="1"/>
        <charset val="128"/>
      </rPr>
      <t>)</t>
    </r>
    <phoneticPr fontId="8"/>
  </si>
  <si>
    <r>
      <t>企業：</t>
    </r>
    <r>
      <rPr>
        <sz val="10"/>
        <color rgb="FF0000FF"/>
        <rFont val="MS PMincho"/>
        <family val="1"/>
        <charset val="128"/>
      </rPr>
      <t>労働時間（受領・確認）＝10分</t>
    </r>
    <r>
      <rPr>
        <sz val="10"/>
        <color theme="1"/>
        <rFont val="MS PMincho"/>
        <family val="1"/>
        <charset val="128"/>
      </rPr>
      <t xml:space="preserve">
　　　10分×2手続×30施設＝10時間　
施設：労働時間　合計175分
</t>
    </r>
    <r>
      <rPr>
        <sz val="10"/>
        <color rgb="FF0000FF"/>
        <rFont val="MS PMincho"/>
        <family val="1"/>
        <charset val="128"/>
      </rPr>
      <t>書式2更新内容確認：10分</t>
    </r>
    <r>
      <rPr>
        <sz val="10"/>
        <color theme="1"/>
        <rFont val="MS PMincho"/>
        <family val="1"/>
        <charset val="128"/>
      </rPr>
      <t xml:space="preserve">
10名への持参：1時間
IRB委員への郵送準備：5分
</t>
    </r>
    <r>
      <rPr>
        <sz val="10"/>
        <color rgb="FF0000FF"/>
        <rFont val="MS PMincho"/>
        <family val="1"/>
        <charset val="128"/>
      </rPr>
      <t xml:space="preserve">書式4の作成・確認：40分
書式5の作成・確認：30分
結果通知書の持参：10分（往復）
結果通知書のメール送付：20分
</t>
    </r>
    <r>
      <rPr>
        <sz val="10"/>
        <color theme="1"/>
        <rFont val="MS PMincho"/>
        <family val="1"/>
        <charset val="128"/>
      </rPr>
      <t>　　　175分×2手続×30施設＝175時間</t>
    </r>
    <rPh sb="8" eb="10">
      <t>ジュリョウ</t>
    </rPh>
    <rPh sb="11" eb="13">
      <t>カクニン</t>
    </rPh>
    <rPh sb="50" eb="52">
      <t>ゴウケイ</t>
    </rPh>
    <rPh sb="55" eb="56">
      <t>フン</t>
    </rPh>
    <rPh sb="57" eb="59">
      <t>ショシキ</t>
    </rPh>
    <rPh sb="60" eb="62">
      <t>コウシン</t>
    </rPh>
    <rPh sb="62" eb="64">
      <t>ナイヨウ</t>
    </rPh>
    <rPh sb="64" eb="66">
      <t>カクニン</t>
    </rPh>
    <rPh sb="69" eb="70">
      <t>フン</t>
    </rPh>
    <rPh sb="179" eb="181">
      <t>ジカン</t>
    </rPh>
    <phoneticPr fontId="8"/>
  </si>
  <si>
    <r>
      <t>企業：</t>
    </r>
    <r>
      <rPr>
        <sz val="10"/>
        <color rgb="FF0000FF"/>
        <rFont val="MS PMincho"/>
        <family val="1"/>
        <charset val="128"/>
      </rPr>
      <t>労働時間（受領・確認）</t>
    </r>
    <r>
      <rPr>
        <sz val="10"/>
        <color theme="1"/>
        <rFont val="MS PMincho"/>
        <family val="1"/>
        <charset val="128"/>
      </rPr>
      <t>＝</t>
    </r>
    <r>
      <rPr>
        <sz val="10"/>
        <color rgb="FF0000FF"/>
        <rFont val="MS PMincho"/>
        <family val="1"/>
        <charset val="128"/>
      </rPr>
      <t>10分</t>
    </r>
    <r>
      <rPr>
        <sz val="10"/>
        <color theme="1"/>
        <rFont val="MS PMincho"/>
        <family val="1"/>
        <charset val="128"/>
      </rPr>
      <t xml:space="preserve">
　　　10分×2手続×30施設＝10時間　
施設：労働時間
</t>
    </r>
    <r>
      <rPr>
        <sz val="10"/>
        <color rgb="FF0000FF"/>
        <rFont val="MS PMincho"/>
        <family val="1"/>
        <charset val="128"/>
      </rPr>
      <t xml:space="preserve">書式4の作成：合計25分
IRB委員への審議資料通知：5分
書式5の作成：15分　
結果通知書手続き：長の承認5分
PI・依頼者通知5分
</t>
    </r>
    <r>
      <rPr>
        <sz val="10"/>
        <color theme="1"/>
        <rFont val="MS PMincho"/>
        <family val="1"/>
        <charset val="128"/>
      </rPr>
      <t>　　　55分×2手続×30施設＝55時間　　</t>
    </r>
    <rPh sb="8" eb="10">
      <t>ジュリョウ</t>
    </rPh>
    <rPh sb="11" eb="13">
      <t>カクニン</t>
    </rPh>
    <rPh sb="125" eb="126">
      <t>フン</t>
    </rPh>
    <phoneticPr fontId="8"/>
  </si>
  <si>
    <r>
      <t>企業：</t>
    </r>
    <r>
      <rPr>
        <sz val="10"/>
        <color rgb="FF0000FF"/>
        <rFont val="MS PMincho"/>
        <family val="1"/>
        <charset val="128"/>
      </rPr>
      <t>労働時間（PRT、ICF、IB等郵送手配）＝30分</t>
    </r>
    <r>
      <rPr>
        <sz val="10"/>
        <color theme="1"/>
        <rFont val="MS PMincho"/>
        <family val="1"/>
        <charset val="128"/>
      </rPr>
      <t xml:space="preserve">
　　　30分×2手続×30施設＝30時間
施設：労働時間（受領・確認）＝10分
　　　10分×2手続×30施設＝10時間</t>
    </r>
    <rPh sb="18" eb="19">
      <t>トウ</t>
    </rPh>
    <rPh sb="47" eb="49">
      <t>ジカン</t>
    </rPh>
    <rPh sb="87" eb="89">
      <t>ジカン</t>
    </rPh>
    <phoneticPr fontId="8"/>
  </si>
  <si>
    <r>
      <t xml:space="preserve">
施設</t>
    </r>
    <r>
      <rPr>
        <sz val="10"/>
        <color rgb="FF0000FF"/>
        <rFont val="MS PMincho"/>
        <family val="1"/>
        <charset val="128"/>
      </rPr>
      <t>：労働時間（分担医師アカウント登録）＝5分</t>
    </r>
    <r>
      <rPr>
        <sz val="10"/>
        <color theme="1"/>
        <rFont val="MS PMincho"/>
        <family val="1"/>
        <charset val="128"/>
      </rPr>
      <t xml:space="preserve">
5分×2手続×30施設＝5時間</t>
    </r>
    <rPh sb="9" eb="13">
      <t>ブンタンイシ</t>
    </rPh>
    <rPh sb="18" eb="20">
      <t>トウロク</t>
    </rPh>
    <rPh sb="38" eb="40">
      <t>ジカン</t>
    </rPh>
    <phoneticPr fontId="8"/>
  </si>
  <si>
    <r>
      <t>継続　(×</t>
    </r>
    <r>
      <rPr>
        <b/>
        <sz val="10"/>
        <color rgb="FFFF0000"/>
        <rFont val="MS PMincho"/>
        <family val="1"/>
        <charset val="128"/>
      </rPr>
      <t>2手続</t>
    </r>
    <r>
      <rPr>
        <b/>
        <sz val="10"/>
        <color theme="1"/>
        <rFont val="MS PMincho"/>
        <family val="1"/>
        <charset val="128"/>
      </rPr>
      <t>)</t>
    </r>
    <phoneticPr fontId="8"/>
  </si>
  <si>
    <r>
      <t xml:space="preserve">施設：労働時間　
10名への持参：1時間 
IRB委員への郵送準備：5分 
</t>
    </r>
    <r>
      <rPr>
        <sz val="10"/>
        <color rgb="FF0000FF"/>
        <rFont val="MS PMincho"/>
        <family val="1"/>
        <charset val="128"/>
      </rPr>
      <t>書式4の作成・確認：40分
書式5の作成・確認：30分
結果通知書の持参：10分（往復）
結果通知書のメール送付：20分
　165分×2手続き×30施設=165時間</t>
    </r>
    <rPh sb="103" eb="104">
      <t>フン</t>
    </rPh>
    <rPh sb="106" eb="108">
      <t>テツヅ</t>
    </rPh>
    <rPh sb="112" eb="114">
      <t>シセツ</t>
    </rPh>
    <rPh sb="118" eb="120">
      <t>ジカン</t>
    </rPh>
    <phoneticPr fontId="8"/>
  </si>
  <si>
    <r>
      <rPr>
        <sz val="10"/>
        <color rgb="FF0000FF"/>
        <rFont val="MS PMincho"/>
        <family val="1"/>
        <charset val="128"/>
      </rPr>
      <t>段ボール1箱250円/月</t>
    </r>
    <r>
      <rPr>
        <sz val="10"/>
        <color theme="1"/>
        <rFont val="MS PMincho"/>
        <family val="1"/>
        <charset val="128"/>
      </rPr>
      <t>　122ファイル→22箱　22箱×250円×</t>
    </r>
    <r>
      <rPr>
        <sz val="10"/>
        <color rgb="FF0000FF"/>
        <rFont val="MS PMincho"/>
        <family val="1"/>
        <charset val="128"/>
      </rPr>
      <t>300か月
※算出メモ：複数社調査の結果、平均価格として250円を算出</t>
    </r>
    <rPh sb="41" eb="43">
      <t>サンシュツ</t>
    </rPh>
    <rPh sb="46" eb="49">
      <t>フクスウシャ</t>
    </rPh>
    <rPh sb="49" eb="51">
      <t>チョウサ</t>
    </rPh>
    <rPh sb="52" eb="54">
      <t>ケッカ</t>
    </rPh>
    <rPh sb="55" eb="57">
      <t>ヘイキン</t>
    </rPh>
    <rPh sb="57" eb="59">
      <t>カカク</t>
    </rPh>
    <rPh sb="65" eb="66">
      <t>エン</t>
    </rPh>
    <rPh sb="67" eb="69">
      <t>サンシュツ</t>
    </rPh>
    <phoneticPr fontId="8"/>
  </si>
  <si>
    <r>
      <rPr>
        <sz val="10"/>
        <color rgb="FF0000FF"/>
        <rFont val="MS PMincho"/>
        <family val="1"/>
        <charset val="128"/>
      </rPr>
      <t>1箱1400円</t>
    </r>
    <r>
      <rPr>
        <sz val="10"/>
        <color rgb="FFFF0000"/>
        <rFont val="MS PMincho"/>
        <family val="1"/>
        <charset val="128"/>
      </rPr>
      <t xml:space="preserve"> 22</t>
    </r>
    <r>
      <rPr>
        <sz val="10"/>
        <color rgb="FF000000"/>
        <rFont val="MS PMincho"/>
        <family val="1"/>
        <charset val="128"/>
      </rPr>
      <t>箱×1400円　　</t>
    </r>
    <r>
      <rPr>
        <sz val="10"/>
        <color rgb="FF0000FF"/>
        <rFont val="MS PMincho"/>
        <family val="1"/>
        <charset val="128"/>
      </rPr>
      <t>※単価確認？
※算出メモ：複数社調査の結果、平均価格として1400円を算出</t>
    </r>
    <rPh sb="20" eb="22">
      <t>タンカ</t>
    </rPh>
    <rPh sb="22" eb="24">
      <t>カクニン</t>
    </rPh>
    <phoneticPr fontId="8"/>
  </si>
  <si>
    <r>
      <rPr>
        <sz val="10"/>
        <color rgb="FF0000FF"/>
        <rFont val="MS PMincho"/>
        <family val="1"/>
        <charset val="128"/>
      </rPr>
      <t>1箱1400円</t>
    </r>
    <r>
      <rPr>
        <sz val="10"/>
        <color rgb="FFFF0000"/>
        <rFont val="MS PMincho"/>
        <family val="1"/>
        <charset val="128"/>
      </rPr>
      <t xml:space="preserve"> </t>
    </r>
    <r>
      <rPr>
        <sz val="10"/>
        <color theme="1"/>
        <rFont val="MS PMincho"/>
        <family val="1"/>
        <charset val="128"/>
      </rPr>
      <t>4</t>
    </r>
    <r>
      <rPr>
        <sz val="10"/>
        <color rgb="FF000000"/>
        <rFont val="MS PMincho"/>
        <family val="1"/>
        <charset val="128"/>
      </rPr>
      <t>箱×5,600円　</t>
    </r>
    <r>
      <rPr>
        <sz val="10"/>
        <color rgb="FF0000FF"/>
        <rFont val="MS PMincho"/>
        <family val="1"/>
        <charset val="128"/>
      </rPr>
      <t>※単価確認</t>
    </r>
    <phoneticPr fontId="8"/>
  </si>
  <si>
    <t>施設数</t>
    <rPh sb="0" eb="3">
      <t>シセツスウ</t>
    </rPh>
    <phoneticPr fontId="8"/>
  </si>
  <si>
    <t>施設</t>
    <rPh sb="0" eb="2">
      <t>シセツ</t>
    </rPh>
    <phoneticPr fontId="13"/>
  </si>
  <si>
    <t>初回</t>
  </si>
  <si>
    <t>回</t>
    <rPh sb="0" eb="1">
      <t>カイ</t>
    </rPh>
    <phoneticPr fontId="13"/>
  </si>
  <si>
    <t>施設訪問・往復交通費</t>
    <rPh sb="0" eb="2">
      <t>シセツ</t>
    </rPh>
    <rPh sb="2" eb="4">
      <t>ホウモン</t>
    </rPh>
    <phoneticPr fontId="13"/>
  </si>
  <si>
    <t>期間（年）</t>
    <rPh sb="0" eb="2">
      <t>キカン</t>
    </rPh>
    <rPh sb="3" eb="4">
      <t>ネン</t>
    </rPh>
    <phoneticPr fontId="8"/>
  </si>
  <si>
    <t>年</t>
    <rPh sb="0" eb="1">
      <t>ネン</t>
    </rPh>
    <phoneticPr fontId="13"/>
  </si>
  <si>
    <t>安全性</t>
  </si>
  <si>
    <t>PRT改訂</t>
  </si>
  <si>
    <t>IB改訂</t>
  </si>
  <si>
    <t>ゆうパック60サイズ</t>
  </si>
  <si>
    <t>ICF改訂</t>
  </si>
  <si>
    <t>PRT別紙改訂</t>
  </si>
  <si>
    <t>紙・印刷</t>
  </si>
  <si>
    <t>PRT別紙改訂(IRB審議対象)</t>
    <phoneticPr fontId="13"/>
  </si>
  <si>
    <t>パイプファイル</t>
  </si>
  <si>
    <t>分担医師(1名)変更</t>
    <phoneticPr fontId="13"/>
  </si>
  <si>
    <t>クリアポケット</t>
  </si>
  <si>
    <t>継続</t>
  </si>
  <si>
    <t>廃棄料（１箱）</t>
    <rPh sb="0" eb="2">
      <t>ハイキ</t>
    </rPh>
    <rPh sb="2" eb="3">
      <t>リョウ</t>
    </rPh>
    <rPh sb="5" eb="6">
      <t>ハコ</t>
    </rPh>
    <phoneticPr fontId="13"/>
  </si>
  <si>
    <t>SAE</t>
  </si>
  <si>
    <t>賃貸料（１箱１月）</t>
    <rPh sb="0" eb="3">
      <t>チンタイリョウ</t>
    </rPh>
    <rPh sb="7" eb="8">
      <t>ツキ</t>
    </rPh>
    <phoneticPr fontId="13"/>
  </si>
  <si>
    <t>終了</t>
  </si>
  <si>
    <t>システム利用料（年額）</t>
    <rPh sb="4" eb="7">
      <t>リヨウリョウ</t>
    </rPh>
    <rPh sb="8" eb="10">
      <t>ネンガク</t>
    </rPh>
    <phoneticPr fontId="13"/>
  </si>
  <si>
    <t>紙</t>
    <rPh sb="0" eb="1">
      <t>カミ</t>
    </rPh>
    <phoneticPr fontId="13"/>
  </si>
  <si>
    <t>電磁化</t>
    <rPh sb="0" eb="3">
      <t>デンジカ</t>
    </rPh>
    <phoneticPr fontId="13"/>
  </si>
  <si>
    <t>労働時間削減</t>
    <rPh sb="0" eb="2">
      <t>ロウドウ</t>
    </rPh>
    <rPh sb="2" eb="4">
      <t>ジカン</t>
    </rPh>
    <rPh sb="4" eb="6">
      <t>サクゲン</t>
    </rPh>
    <phoneticPr fontId="13"/>
  </si>
  <si>
    <t>費用削減</t>
    <rPh sb="0" eb="2">
      <t>ヒヨウ</t>
    </rPh>
    <rPh sb="2" eb="4">
      <t>サクゲン</t>
    </rPh>
    <phoneticPr fontId="13"/>
  </si>
  <si>
    <t>印刷部数</t>
    <rPh sb="0" eb="2">
      <t>インサツ</t>
    </rPh>
    <rPh sb="2" eb="4">
      <t>ブスウ</t>
    </rPh>
    <phoneticPr fontId="13"/>
  </si>
  <si>
    <t>企業</t>
    <rPh sb="0" eb="2">
      <t>キギョウ</t>
    </rPh>
    <phoneticPr fontId="13"/>
  </si>
  <si>
    <t>合計労働時間</t>
    <rPh sb="0" eb="2">
      <t>ゴウケイ</t>
    </rPh>
    <rPh sb="2" eb="6">
      <t>ロウドウジカン</t>
    </rPh>
    <phoneticPr fontId="13"/>
  </si>
  <si>
    <t>時間</t>
    <rPh sb="0" eb="2">
      <t>ジカン</t>
    </rPh>
    <phoneticPr fontId="13"/>
  </si>
  <si>
    <t>合計費用</t>
    <rPh sb="0" eb="2">
      <t>ゴウケイ</t>
    </rPh>
    <rPh sb="2" eb="4">
      <t>ヒヨウ</t>
    </rPh>
    <phoneticPr fontId="13"/>
  </si>
  <si>
    <t>交通費</t>
    <phoneticPr fontId="13"/>
  </si>
  <si>
    <t>施設訪問回数（１年）</t>
    <rPh sb="0" eb="2">
      <t>シセツ</t>
    </rPh>
    <rPh sb="2" eb="4">
      <t>ホウモン</t>
    </rPh>
    <rPh sb="4" eb="6">
      <t>カイスウ</t>
    </rPh>
    <rPh sb="8" eb="9">
      <t>ネン</t>
    </rPh>
    <phoneticPr fontId="13"/>
  </si>
  <si>
    <t>人件費</t>
    <phoneticPr fontId="13"/>
  </si>
  <si>
    <t>施設訪問労働時間（１回）</t>
    <rPh sb="0" eb="2">
      <t>シセツ</t>
    </rPh>
    <rPh sb="2" eb="4">
      <t>ホウモン</t>
    </rPh>
    <rPh sb="4" eb="6">
      <t>ロウドウ</t>
    </rPh>
    <rPh sb="6" eb="8">
      <t>ジカン</t>
    </rPh>
    <rPh sb="10" eb="11">
      <t>カイ</t>
    </rPh>
    <phoneticPr fontId="13"/>
  </si>
  <si>
    <t>院内・IRB・電磁化SOP作成（１施設）</t>
    <rPh sb="13" eb="15">
      <t>サクセイ</t>
    </rPh>
    <rPh sb="17" eb="19">
      <t>シセツ</t>
    </rPh>
    <phoneticPr fontId="13"/>
  </si>
  <si>
    <t>各種任命書、検査基準値一覧（１施設）</t>
    <phoneticPr fontId="13"/>
  </si>
  <si>
    <t>初回申請</t>
    <phoneticPr fontId="30"/>
  </si>
  <si>
    <t>責任医師への提供</t>
  </si>
  <si>
    <t>印刷（１施設）</t>
    <rPh sb="0" eb="2">
      <t>インサツ</t>
    </rPh>
    <rPh sb="4" eb="6">
      <t>シセツ</t>
    </rPh>
    <phoneticPr fontId="13"/>
  </si>
  <si>
    <t>部</t>
    <rPh sb="0" eb="1">
      <t>ブ</t>
    </rPh>
    <phoneticPr fontId="13"/>
  </si>
  <si>
    <t>枚</t>
    <rPh sb="0" eb="1">
      <t>マイ</t>
    </rPh>
    <phoneticPr fontId="13"/>
  </si>
  <si>
    <t>ゆうパック60サイズ郵送（１施設）</t>
    <rPh sb="10" eb="12">
      <t>ユウソウ</t>
    </rPh>
    <rPh sb="14" eb="16">
      <t>シセツ</t>
    </rPh>
    <phoneticPr fontId="13"/>
  </si>
  <si>
    <t>労働時間（１施設）</t>
    <rPh sb="0" eb="4">
      <t>ロウドウジカン</t>
    </rPh>
    <rPh sb="6" eb="8">
      <t>シセツ</t>
    </rPh>
    <phoneticPr fontId="13"/>
  </si>
  <si>
    <t>長への提供・IRB手続き</t>
  </si>
  <si>
    <t>安全性情報</t>
    <phoneticPr fontId="13"/>
  </si>
  <si>
    <t>レターパックライト郵送（１施設）</t>
    <rPh sb="9" eb="11">
      <t>ユウソウ</t>
    </rPh>
    <phoneticPr fontId="13"/>
  </si>
  <si>
    <t>責任医師/分担医師/協力者への提供</t>
  </si>
  <si>
    <t>分担医師変更</t>
  </si>
  <si>
    <t>資料提供</t>
  </si>
  <si>
    <t>資料保管</t>
    <rPh sb="0" eb="2">
      <t>シリョウ</t>
    </rPh>
    <rPh sb="2" eb="4">
      <t>ホカン</t>
    </rPh>
    <phoneticPr fontId="13"/>
  </si>
  <si>
    <t>パイプファイルの購入費</t>
    <phoneticPr fontId="13"/>
  </si>
  <si>
    <t>パイプファイル（１施設）</t>
    <phoneticPr fontId="13"/>
  </si>
  <si>
    <t>冊</t>
    <rPh sb="0" eb="1">
      <t>サツ</t>
    </rPh>
    <phoneticPr fontId="13"/>
  </si>
  <si>
    <t>賃貸料（１施設）</t>
    <phoneticPr fontId="13"/>
  </si>
  <si>
    <t>箱</t>
    <rPh sb="0" eb="1">
      <t>ハコ</t>
    </rPh>
    <phoneticPr fontId="13"/>
  </si>
  <si>
    <t>廃棄費（１施設）</t>
    <rPh sb="0" eb="2">
      <t>ハイキ</t>
    </rPh>
    <rPh sb="2" eb="3">
      <t>ヒ</t>
    </rPh>
    <phoneticPr fontId="13"/>
  </si>
  <si>
    <t>クリアポケットの購入費</t>
    <phoneticPr fontId="13"/>
  </si>
  <si>
    <t>その他資料レターパック購入費</t>
    <phoneticPr fontId="13"/>
  </si>
  <si>
    <t>システム利用料</t>
    <rPh sb="4" eb="7">
      <t>リヨウリョウ</t>
    </rPh>
    <phoneticPr fontId="13"/>
  </si>
  <si>
    <t>システム利用料（１施設）</t>
    <rPh sb="4" eb="7">
      <t>リヨウリョウ</t>
    </rPh>
    <phoneticPr fontId="13"/>
  </si>
  <si>
    <r>
      <t xml:space="preserve">
施設：
</t>
    </r>
    <r>
      <rPr>
        <sz val="10"/>
        <color rgb="FF0000FF"/>
        <rFont val="MS PMincho"/>
        <family val="1"/>
        <charset val="128"/>
      </rPr>
      <t>書式4の作成：合計25分
IRB委員への審議資料通知：5分
書式5の作成：15分　
結果通知書手続き：長の承認5分
PI・依頼者通知5分
　55分×2手続き×30施設＝55時間</t>
    </r>
    <rPh sb="78" eb="79">
      <t>フン</t>
    </rPh>
    <rPh sb="81" eb="83">
      <t>テツヅ</t>
    </rPh>
    <rPh sb="87" eb="89">
      <t>シセツ</t>
    </rPh>
    <rPh sb="92" eb="94">
      <t>ジカン</t>
    </rPh>
    <phoneticPr fontId="8"/>
  </si>
  <si>
    <r>
      <t xml:space="preserve">
施設：
</t>
    </r>
    <r>
      <rPr>
        <sz val="10"/>
        <color rgb="FF0000FF"/>
        <rFont val="MS PMincho"/>
        <family val="1"/>
        <charset val="128"/>
      </rPr>
      <t>書式4の作成：合計25分
IRB委員への審議資料通知：5分
書式5の作成：15分　
結果通知書手続き：長の承認5分
PI・依頼者通知5分
55分</t>
    </r>
    <r>
      <rPr>
        <sz val="10"/>
        <color theme="1"/>
        <rFont val="MS PMincho"/>
        <family val="1"/>
        <charset val="128"/>
      </rPr>
      <t>×4手続×30施設＝110時間</t>
    </r>
    <rPh sb="77" eb="78">
      <t>フン</t>
    </rPh>
    <rPh sb="91" eb="93">
      <t>ジカン</t>
    </rPh>
    <phoneticPr fontId="8"/>
  </si>
  <si>
    <t>時給：派遣</t>
    <rPh sb="0" eb="2">
      <t>ジキュウ</t>
    </rPh>
    <rPh sb="3" eb="5">
      <t>ハケン</t>
    </rPh>
    <phoneticPr fontId="8"/>
  </si>
  <si>
    <t>円</t>
    <rPh sb="0" eb="1">
      <t>エン</t>
    </rPh>
    <phoneticPr fontId="8"/>
  </si>
  <si>
    <r>
      <t>ファイリング専任者として派遣一人採用した場合(200施設担当、月額コスト42万円で計算）
500万円（年）×2年×30/200施設＝</t>
    </r>
    <r>
      <rPr>
        <sz val="10"/>
        <color rgb="FFFF0000"/>
        <rFont val="MS PMincho"/>
        <family val="1"/>
        <charset val="128"/>
      </rPr>
      <t>150万</t>
    </r>
    <r>
      <rPr>
        <sz val="10"/>
        <color theme="1"/>
        <rFont val="MS PMincho"/>
        <family val="1"/>
        <charset val="128"/>
      </rPr>
      <t>。
30試験分の業務時間（2年間）：160時間/月×2年＝3840時間　
　　　　　　　　　　　　　　　　　　　　3840×30/200施設＝576時間
時給2600円だと1,497,600円
時給2700円だと1,555,200円</t>
    </r>
    <rPh sb="31" eb="33">
      <t>ゲツガク</t>
    </rPh>
    <rPh sb="74" eb="76">
      <t>シケン</t>
    </rPh>
    <rPh sb="76" eb="77">
      <t>ブン</t>
    </rPh>
    <rPh sb="78" eb="80">
      <t>ギョウム</t>
    </rPh>
    <rPh sb="80" eb="82">
      <t>ジカン</t>
    </rPh>
    <rPh sb="84" eb="86">
      <t>ネンカン</t>
    </rPh>
    <rPh sb="91" eb="93">
      <t>ジカン</t>
    </rPh>
    <rPh sb="94" eb="95">
      <t>ツキ</t>
    </rPh>
    <rPh sb="97" eb="98">
      <t>ネン</t>
    </rPh>
    <rPh sb="103" eb="105">
      <t>ジカン</t>
    </rPh>
    <rPh sb="138" eb="140">
      <t>シセツ</t>
    </rPh>
    <rPh sb="144" eb="146">
      <t>ジカン</t>
    </rPh>
    <rPh sb="147" eb="149">
      <t>ジキュウ</t>
    </rPh>
    <rPh sb="153" eb="154">
      <t>エン</t>
    </rPh>
    <rPh sb="165" eb="166">
      <t>エン</t>
    </rPh>
    <rPh sb="167" eb="169">
      <t>ジキュウ</t>
    </rPh>
    <rPh sb="173" eb="174">
      <t>エン</t>
    </rPh>
    <rPh sb="185" eb="186">
      <t>エン</t>
    </rPh>
    <phoneticPr fontId="8"/>
  </si>
  <si>
    <r>
      <t>７cmパイプファイル20冊（1.4m・段ボール4箱）
段ボール1箱250円/月　4箱×250円×</t>
    </r>
    <r>
      <rPr>
        <sz val="10"/>
        <color rgb="FF0000FF"/>
        <rFont val="MS PMincho"/>
        <family val="1"/>
        <charset val="128"/>
      </rPr>
      <t>300か月</t>
    </r>
    <r>
      <rPr>
        <sz val="10"/>
        <color theme="1"/>
        <rFont val="MS PMincho"/>
        <family val="1"/>
        <charset val="128"/>
      </rPr>
      <t>=300,000円</t>
    </r>
    <rPh sb="52" eb="53">
      <t>ゲツ</t>
    </rPh>
    <phoneticPr fontId="8"/>
  </si>
  <si>
    <r>
      <rPr>
        <b/>
        <sz val="10"/>
        <color theme="1"/>
        <rFont val="MS PMincho"/>
        <family val="1"/>
        <charset val="128"/>
      </rPr>
      <t xml:space="preserve">企業：労働時間（資料登録）※責任医師提供時に同時提供のため時間はカウントしない
</t>
    </r>
    <r>
      <rPr>
        <sz val="10"/>
        <color theme="1"/>
        <rFont val="MS PMincho"/>
        <family val="1"/>
        <charset val="128"/>
      </rPr>
      <t xml:space="preserve">
施設：労働時間 
</t>
    </r>
    <r>
      <rPr>
        <sz val="10"/>
        <color rgb="FF0000FF"/>
        <rFont val="MS PMincho"/>
        <family val="1"/>
        <charset val="128"/>
      </rPr>
      <t>書式4の作成：合計25分
IRB委員への審議資料通知：5分
書式5の作成：15分　
結果通知書手続き：長の承認5分
PI・依頼者通知5分
55</t>
    </r>
    <r>
      <rPr>
        <sz val="10"/>
        <color theme="1"/>
        <rFont val="MS PMincho"/>
        <family val="1"/>
        <charset val="128"/>
      </rPr>
      <t>分×2手続×30施設＝55時間</t>
    </r>
    <rPh sb="135" eb="137">
      <t>ジカン</t>
    </rPh>
    <phoneticPr fontId="8"/>
  </si>
  <si>
    <r>
      <rPr>
        <b/>
        <sz val="10"/>
        <color theme="1"/>
        <rFont val="MS PMincho"/>
        <family val="1"/>
        <charset val="128"/>
      </rPr>
      <t>企業：労働時間（資料登録）※責任医師提供時に同時提供のため時間はカウントしない</t>
    </r>
    <r>
      <rPr>
        <sz val="10"/>
        <color theme="1"/>
        <rFont val="MS PMincho"/>
        <family val="1"/>
        <charset val="128"/>
      </rPr>
      <t xml:space="preserve">
施設：労働時間
</t>
    </r>
    <r>
      <rPr>
        <sz val="10"/>
        <color rgb="FF0000FF"/>
        <rFont val="MS PMincho"/>
        <family val="1"/>
        <charset val="128"/>
      </rPr>
      <t>書式4の作成：合計25分
IRB委員への審議資料通知：5分
書式5の作成：15分　
結果通知書手続き：長の承認5分
PI・依頼者通知5分</t>
    </r>
    <r>
      <rPr>
        <sz val="10"/>
        <color theme="1"/>
        <rFont val="MS PMincho"/>
        <family val="1"/>
        <charset val="128"/>
      </rPr>
      <t xml:space="preserve">
55分×2手続×30施設＝55時間 </t>
    </r>
    <phoneticPr fontId="8"/>
  </si>
  <si>
    <r>
      <rPr>
        <b/>
        <sz val="10"/>
        <color theme="1"/>
        <rFont val="MS PMincho"/>
        <family val="1"/>
        <charset val="128"/>
      </rPr>
      <t>企業：労働時間（資料登録）※責任医師提供時に同時提供のため時間はカウントしない</t>
    </r>
    <r>
      <rPr>
        <sz val="10"/>
        <color theme="1"/>
        <rFont val="MS PMincho"/>
        <family val="1"/>
        <charset val="128"/>
      </rPr>
      <t xml:space="preserve">
施設：
</t>
    </r>
    <r>
      <rPr>
        <sz val="10"/>
        <color rgb="FF0000FF"/>
        <rFont val="MS PMincho"/>
        <family val="1"/>
        <charset val="128"/>
      </rPr>
      <t xml:space="preserve">書式4の作成：合計25分
IRB委員への審議資料通知：5分
書式5の作成：15分　
結果通知書手続き：長の承認5分
PI・依頼者通知5分
</t>
    </r>
    <r>
      <rPr>
        <sz val="10"/>
        <color theme="1"/>
        <rFont val="MS PMincho"/>
        <family val="1"/>
        <charset val="128"/>
      </rPr>
      <t>　　55分×2手続×30施設＝55時間　　</t>
    </r>
    <phoneticPr fontId="8"/>
  </si>
  <si>
    <r>
      <rPr>
        <b/>
        <sz val="10"/>
        <color theme="1"/>
        <rFont val="MS PMincho"/>
        <family val="1"/>
        <charset val="128"/>
      </rPr>
      <t>企業：労働時間（資料登録）※責任医師提供時に同時提供のため時間はカウントしない</t>
    </r>
    <r>
      <rPr>
        <sz val="10"/>
        <color theme="1"/>
        <rFont val="MS PMincho"/>
        <family val="1"/>
        <charset val="128"/>
      </rPr>
      <t xml:space="preserve">
施設：</t>
    </r>
    <r>
      <rPr>
        <sz val="10"/>
        <color rgb="FF0000FF"/>
        <rFont val="MS PMincho"/>
        <family val="1"/>
        <charset val="128"/>
      </rPr>
      <t>55分</t>
    </r>
    <r>
      <rPr>
        <sz val="10"/>
        <color theme="1"/>
        <rFont val="MS PMincho"/>
        <family val="1"/>
        <charset val="128"/>
      </rPr>
      <t xml:space="preserve">
</t>
    </r>
    <r>
      <rPr>
        <sz val="10"/>
        <color rgb="FF0000FF"/>
        <rFont val="MS PMincho"/>
        <family val="1"/>
        <charset val="128"/>
      </rPr>
      <t>書式4の作成：合計25分
IRB委員への審議資料通知：5分
書式5の作成：15分　
結果通知書手続き：長の承認5分
PI・依頼者通知5分
55</t>
    </r>
    <r>
      <rPr>
        <sz val="10"/>
        <color theme="1"/>
        <rFont val="MS PMincho"/>
        <family val="1"/>
        <charset val="128"/>
      </rPr>
      <t>分×2手続×30施設＝55時間 　</t>
    </r>
    <rPh sb="46" eb="47">
      <t>フン</t>
    </rPh>
    <phoneticPr fontId="8"/>
  </si>
  <si>
    <r>
      <rPr>
        <b/>
        <sz val="10"/>
        <color theme="1"/>
        <rFont val="MS PMincho"/>
        <family val="1"/>
        <charset val="128"/>
      </rPr>
      <t>企業：労働時間（資料登録）※責任医師提供時に同時提供のため時間はカウントしない</t>
    </r>
    <r>
      <rPr>
        <sz val="10"/>
        <color theme="1"/>
        <rFont val="MS PMincho"/>
        <family val="1"/>
        <charset val="128"/>
      </rPr>
      <t xml:space="preserve">
施設：
</t>
    </r>
    <r>
      <rPr>
        <sz val="10"/>
        <color rgb="FF0000FF"/>
        <rFont val="MS PMincho"/>
        <family val="1"/>
        <charset val="128"/>
      </rPr>
      <t>書式4の作成：合計25分</t>
    </r>
    <r>
      <rPr>
        <sz val="10"/>
        <color theme="1"/>
        <rFont val="MS PMincho"/>
        <family val="1"/>
        <charset val="128"/>
      </rPr>
      <t xml:space="preserve">
</t>
    </r>
    <r>
      <rPr>
        <sz val="10"/>
        <color rgb="FF0000FF"/>
        <rFont val="MS PMincho"/>
        <family val="1"/>
        <charset val="128"/>
      </rPr>
      <t>IRB委員への審議資料通知：5分</t>
    </r>
    <r>
      <rPr>
        <sz val="10"/>
        <color theme="1"/>
        <rFont val="MS PMincho"/>
        <family val="1"/>
        <charset val="128"/>
      </rPr>
      <t xml:space="preserve">
</t>
    </r>
    <r>
      <rPr>
        <sz val="10"/>
        <color rgb="FF0000FF"/>
        <rFont val="MS PMincho"/>
        <family val="1"/>
        <charset val="128"/>
      </rPr>
      <t>書式5の作成：15分</t>
    </r>
    <r>
      <rPr>
        <sz val="10"/>
        <color theme="1"/>
        <rFont val="MS PMincho"/>
        <family val="1"/>
        <charset val="128"/>
      </rPr>
      <t xml:space="preserve">　
</t>
    </r>
    <r>
      <rPr>
        <sz val="10"/>
        <color rgb="FF0000FF"/>
        <rFont val="MS PMincho"/>
        <family val="1"/>
        <charset val="128"/>
      </rPr>
      <t>結果通知書手続き：長の承認5分
PI・依頼者通知5分
55</t>
    </r>
    <r>
      <rPr>
        <sz val="10"/>
        <color theme="1"/>
        <rFont val="MS PMincho"/>
        <family val="1"/>
        <charset val="128"/>
      </rPr>
      <t xml:space="preserve">分×24手続×30施設＝660時間 </t>
    </r>
    <phoneticPr fontId="8"/>
  </si>
  <si>
    <r>
      <rPr>
        <b/>
        <sz val="10"/>
        <color theme="1"/>
        <rFont val="MS PMincho"/>
        <family val="1"/>
        <charset val="128"/>
      </rPr>
      <t>企業：労働時間（資料登録）※責任医師提供時に同時提供のため時間はカウントしない</t>
    </r>
    <r>
      <rPr>
        <sz val="10"/>
        <color theme="1"/>
        <rFont val="MS PMincho"/>
        <family val="1"/>
        <charset val="128"/>
      </rPr>
      <t xml:space="preserve">
施設：労働時間 </t>
    </r>
    <r>
      <rPr>
        <strike/>
        <sz val="10"/>
        <color rgb="FFFF0000"/>
        <rFont val="MS PMincho"/>
        <family val="1"/>
        <charset val="128"/>
      </rPr>
      <t xml:space="preserve">
</t>
    </r>
    <r>
      <rPr>
        <sz val="10"/>
        <color rgb="FF0000FF"/>
        <rFont val="MS PMincho"/>
        <family val="1"/>
        <charset val="128"/>
      </rPr>
      <t xml:space="preserve">会合回・試験情報登録の時間：10分
関係者のユーザー登録：12名（SMO5名、依頼者2名、その他院内関係者5名）：20分
（Excelに姓名・メールアドレス・権限を記載し、一括インポート）
</t>
    </r>
    <r>
      <rPr>
        <sz val="10"/>
        <color theme="1"/>
        <rFont val="MS PMincho"/>
        <family val="1"/>
        <charset val="128"/>
      </rPr>
      <t xml:space="preserve">
</t>
    </r>
    <r>
      <rPr>
        <sz val="10"/>
        <color rgb="FF0000FF"/>
        <rFont val="MS PMincho"/>
        <family val="1"/>
        <charset val="128"/>
      </rPr>
      <t>書式4の作成：合計30分</t>
    </r>
    <r>
      <rPr>
        <sz val="10"/>
        <color theme="1"/>
        <rFont val="MS PMincho"/>
        <family val="1"/>
        <charset val="128"/>
      </rPr>
      <t xml:space="preserve">
</t>
    </r>
    <r>
      <rPr>
        <sz val="10"/>
        <color rgb="FF0000FF"/>
        <rFont val="MS PMincho"/>
        <family val="1"/>
        <charset val="128"/>
      </rPr>
      <t>受領した資料の確認：15分
書式4の作成・確認：5分
IRB提出前の最終確認：5分</t>
    </r>
    <r>
      <rPr>
        <sz val="10"/>
        <color theme="1"/>
        <rFont val="MS PMincho"/>
        <family val="1"/>
        <charset val="128"/>
      </rPr>
      <t xml:space="preserve">
</t>
    </r>
    <r>
      <rPr>
        <sz val="10"/>
        <color rgb="FF0000FF"/>
        <rFont val="MS PMincho"/>
        <family val="1"/>
        <charset val="128"/>
      </rPr>
      <t xml:space="preserve">IRB委員への審議資料通知：5分
</t>
    </r>
    <r>
      <rPr>
        <sz val="10"/>
        <color theme="1"/>
        <rFont val="MS PMincho"/>
        <family val="1"/>
        <charset val="128"/>
      </rPr>
      <t xml:space="preserve">
書式5の作成：</t>
    </r>
    <r>
      <rPr>
        <sz val="10"/>
        <color rgb="FF0000FF"/>
        <rFont val="MS PMincho"/>
        <family val="1"/>
        <charset val="128"/>
      </rPr>
      <t>15分</t>
    </r>
    <r>
      <rPr>
        <sz val="10"/>
        <color theme="1"/>
        <rFont val="MS PMincho"/>
        <family val="1"/>
        <charset val="128"/>
      </rPr>
      <t>　</t>
    </r>
    <r>
      <rPr>
        <sz val="10"/>
        <color rgb="FFFF0000"/>
        <rFont val="MS PMincho"/>
        <family val="1"/>
        <charset val="128"/>
      </rPr>
      <t>初回申請時は修正の上承認となることも多い
　</t>
    </r>
    <r>
      <rPr>
        <sz val="10"/>
        <color rgb="FF0000FF"/>
        <rFont val="MS PMincho"/>
        <family val="1"/>
        <charset val="128"/>
      </rPr>
      <t xml:space="preserve">審査結果記載：10分
　出欠リスト内容確認：5分
</t>
    </r>
    <r>
      <rPr>
        <sz val="10"/>
        <color theme="1"/>
        <rFont val="MS PMincho"/>
        <family val="1"/>
        <charset val="128"/>
      </rPr>
      <t>結果通知書手続き：長の承認</t>
    </r>
    <r>
      <rPr>
        <sz val="10"/>
        <color rgb="FF0000FF"/>
        <rFont val="MS PMincho"/>
        <family val="1"/>
        <charset val="128"/>
      </rPr>
      <t>5分</t>
    </r>
    <r>
      <rPr>
        <sz val="10"/>
        <color theme="1"/>
        <rFont val="MS PMincho"/>
        <family val="1"/>
        <charset val="128"/>
      </rPr>
      <t xml:space="preserve">
PI・依頼者通知</t>
    </r>
    <r>
      <rPr>
        <sz val="10"/>
        <color rgb="FF0000FF"/>
        <rFont val="MS PMincho"/>
        <family val="1"/>
        <charset val="128"/>
      </rPr>
      <t>5分</t>
    </r>
    <r>
      <rPr>
        <sz val="10"/>
        <color theme="1"/>
        <rFont val="MS PMincho"/>
        <family val="1"/>
        <charset val="128"/>
      </rPr>
      <t xml:space="preserve">
　　　　</t>
    </r>
    <r>
      <rPr>
        <sz val="10"/>
        <color rgb="FF0000FF"/>
        <rFont val="MS PMincho"/>
        <family val="1"/>
        <charset val="128"/>
      </rPr>
      <t>80</t>
    </r>
    <r>
      <rPr>
        <sz val="10"/>
        <color theme="1"/>
        <rFont val="MS PMincho"/>
        <family val="1"/>
        <charset val="128"/>
      </rPr>
      <t>分 ×1手続×30施設＝</t>
    </r>
    <r>
      <rPr>
        <sz val="10"/>
        <color rgb="FF0000FF"/>
        <rFont val="MS PMincho"/>
        <family val="1"/>
        <charset val="128"/>
      </rPr>
      <t>40</t>
    </r>
    <r>
      <rPr>
        <sz val="10"/>
        <color theme="1"/>
        <rFont val="MS PMincho"/>
        <family val="1"/>
        <charset val="128"/>
      </rPr>
      <t>時間　　　　　</t>
    </r>
    <rPh sb="61" eb="63">
      <t>トウロク</t>
    </rPh>
    <rPh sb="81" eb="82">
      <t>メイ</t>
    </rPh>
    <rPh sb="87" eb="88">
      <t>メイ</t>
    </rPh>
    <rPh sb="89" eb="92">
      <t>イライシャ</t>
    </rPh>
    <rPh sb="93" eb="94">
      <t>メイ</t>
    </rPh>
    <rPh sb="97" eb="98">
      <t>ホカ</t>
    </rPh>
    <rPh sb="98" eb="100">
      <t>インナイ</t>
    </rPh>
    <rPh sb="100" eb="103">
      <t>カンケイシャ</t>
    </rPh>
    <rPh sb="104" eb="105">
      <t>メイ</t>
    </rPh>
    <rPh sb="109" eb="110">
      <t>フン</t>
    </rPh>
    <rPh sb="118" eb="120">
      <t>セイメイ</t>
    </rPh>
    <rPh sb="129" eb="131">
      <t>ケンゲン</t>
    </rPh>
    <rPh sb="132" eb="134">
      <t>キサイ</t>
    </rPh>
    <rPh sb="136" eb="138">
      <t>イッカツ</t>
    </rPh>
    <rPh sb="146" eb="148">
      <t>ショシキ</t>
    </rPh>
    <rPh sb="150" eb="152">
      <t>サクセイ</t>
    </rPh>
    <rPh sb="153" eb="155">
      <t>ゴウケイ</t>
    </rPh>
    <rPh sb="157" eb="158">
      <t>フン</t>
    </rPh>
    <rPh sb="165" eb="167">
      <t>カクニン</t>
    </rPh>
    <rPh sb="175" eb="178">
      <t>テイシュツマエ</t>
    </rPh>
    <rPh sb="179" eb="181">
      <t>サイシュウ</t>
    </rPh>
    <rPh sb="181" eb="183">
      <t>カクニン</t>
    </rPh>
    <rPh sb="184" eb="185">
      <t>フン</t>
    </rPh>
    <rPh sb="221" eb="223">
      <t>シュウセイ</t>
    </rPh>
    <rPh sb="224" eb="225">
      <t>ウエ</t>
    </rPh>
    <rPh sb="233" eb="234">
      <t>オオ</t>
    </rPh>
    <rPh sb="252" eb="256">
      <t>シンサケッカ</t>
    </rPh>
    <rPh sb="256" eb="258">
      <t>キサイ</t>
    </rPh>
    <rPh sb="261" eb="262">
      <t>フン</t>
    </rPh>
    <rPh sb="264" eb="266">
      <t>シュッケツ</t>
    </rPh>
    <rPh sb="269" eb="271">
      <t>ナイヨウ</t>
    </rPh>
    <rPh sb="271" eb="273">
      <t>カクニン</t>
    </rPh>
    <rPh sb="275" eb="276">
      <t>フン</t>
    </rPh>
    <rPh sb="311" eb="312">
      <t>フン</t>
    </rPh>
    <rPh sb="325" eb="327">
      <t>ジカン</t>
    </rPh>
    <phoneticPr fontId="8"/>
  </si>
  <si>
    <t>ファイルのラベル作成（10分 x 20冊＝200分）、ラベル付け（10分）、箱詰め・郵送手配（30分）＝4時間
1施設あたりファイリング業務週30分×2年＝52時間　　合計56時間×30施設</t>
    <rPh sb="53" eb="55">
      <t>ジカン</t>
    </rPh>
    <rPh sb="57" eb="59">
      <t>シセツ</t>
    </rPh>
    <rPh sb="68" eb="70">
      <t>ギョウム</t>
    </rPh>
    <rPh sb="70" eb="71">
      <t>シュウ</t>
    </rPh>
    <rPh sb="73" eb="74">
      <t>フン</t>
    </rPh>
    <rPh sb="76" eb="77">
      <t>ネン</t>
    </rPh>
    <rPh sb="80" eb="82">
      <t>ジカン</t>
    </rPh>
    <rPh sb="84" eb="86">
      <t>ゴウケイ</t>
    </rPh>
    <rPh sb="88" eb="90">
      <t>ジカン</t>
    </rPh>
    <rPh sb="93" eb="95">
      <t>シセツ</t>
    </rPh>
    <phoneticPr fontId="8"/>
  </si>
  <si>
    <t>段ボール</t>
    <rPh sb="0" eb="1">
      <t>ダン</t>
    </rPh>
    <phoneticPr fontId="13"/>
  </si>
  <si>
    <t>分</t>
    <rPh sb="0" eb="1">
      <t>フン</t>
    </rPh>
    <phoneticPr fontId="13"/>
  </si>
  <si>
    <t>時間</t>
    <phoneticPr fontId="13"/>
  </si>
  <si>
    <t>時間</t>
    <rPh sb="0" eb="2">
      <t>ジカン</t>
    </rPh>
    <phoneticPr fontId="8"/>
  </si>
  <si>
    <t>施設</t>
    <rPh sb="0" eb="2">
      <t>シセツ</t>
    </rPh>
    <phoneticPr fontId="8"/>
  </si>
  <si>
    <r>
      <t xml:space="preserve">施設：労働時間　合計165分
10名への持参：1時間
IRB委員への郵送準備：5分
</t>
    </r>
    <r>
      <rPr>
        <sz val="10"/>
        <color rgb="FF0000FF"/>
        <rFont val="MS PMincho"/>
        <family val="1"/>
        <charset val="128"/>
      </rPr>
      <t xml:space="preserve">書式4の作成・確認：40分
書式5の作成・確認：30分
結果通知書の持参：10分（往復）
結果通知書のメール送付：20分
</t>
    </r>
    <r>
      <rPr>
        <sz val="10"/>
        <color theme="1"/>
        <rFont val="MS PMincho"/>
        <family val="1"/>
        <charset val="128"/>
      </rPr>
      <t>　　　165分×4手続×30施設＝330時間　</t>
    </r>
    <rPh sb="8" eb="10">
      <t>ゴウケイ</t>
    </rPh>
    <rPh sb="13" eb="14">
      <t>フン</t>
    </rPh>
    <rPh sb="122" eb="124">
      <t>ジカン</t>
    </rPh>
    <phoneticPr fontId="8"/>
  </si>
  <si>
    <t>労働時間（１施設１年間）</t>
    <rPh sb="0" eb="4">
      <t>ロウドウジカン</t>
    </rPh>
    <rPh sb="9" eb="11">
      <t>ネンカン</t>
    </rPh>
    <phoneticPr fontId="13"/>
  </si>
  <si>
    <t>ファイルのラベル作成、ラベル付け、箱詰め・郵送手配</t>
    <phoneticPr fontId="8"/>
  </si>
  <si>
    <t>保管</t>
    <rPh sb="0" eb="2">
      <t>ホカン</t>
    </rPh>
    <phoneticPr fontId="8"/>
  </si>
  <si>
    <t>年</t>
    <rPh sb="0" eb="1">
      <t>ネン</t>
    </rPh>
    <phoneticPr fontId="8"/>
  </si>
  <si>
    <t>レターパックライト</t>
    <phoneticPr fontId="8"/>
  </si>
  <si>
    <t>時給:企業側ファイリング派遣</t>
    <rPh sb="0" eb="2">
      <t>ジキュウ</t>
    </rPh>
    <rPh sb="3" eb="6">
      <t>キギョウガワ</t>
    </rPh>
    <rPh sb="12" eb="14">
      <t>ハケン</t>
    </rPh>
    <phoneticPr fontId="8"/>
  </si>
  <si>
    <t>配送業務人件費</t>
    <rPh sb="0" eb="4">
      <t>ハイソウギョウム</t>
    </rPh>
    <rPh sb="4" eb="7">
      <t>ジンケンヒ</t>
    </rPh>
    <phoneticPr fontId="8"/>
  </si>
  <si>
    <t>ファイリング業務人件費</t>
    <rPh sb="8" eb="11">
      <t>ジンケンヒ</t>
    </rPh>
    <phoneticPr fontId="13"/>
  </si>
  <si>
    <t>削減</t>
    <phoneticPr fontId="8"/>
  </si>
  <si>
    <t>総工数</t>
    <rPh sb="0" eb="1">
      <t>ソウ</t>
    </rPh>
    <phoneticPr fontId="8"/>
  </si>
  <si>
    <t>総費用</t>
    <rPh sb="0" eb="1">
      <t>ソウ</t>
    </rPh>
    <rPh sb="1" eb="3">
      <t>ヒヨウ</t>
    </rPh>
    <phoneticPr fontId="8"/>
  </si>
  <si>
    <t>人月</t>
    <rPh sb="0" eb="1">
      <t>ニン</t>
    </rPh>
    <rPh sb="1" eb="2">
      <t>ツキ</t>
    </rPh>
    <phoneticPr fontId="8"/>
  </si>
  <si>
    <t>人日</t>
    <rPh sb="0" eb="1">
      <t>ニン</t>
    </rPh>
    <rPh sb="1" eb="2">
      <t>ニチ</t>
    </rPh>
    <phoneticPr fontId="8"/>
  </si>
  <si>
    <t>1試験1施設1年間</t>
    <phoneticPr fontId="8"/>
  </si>
  <si>
    <t>ファイリング派遣機関内担当総施設</t>
    <rPh sb="6" eb="8">
      <t>ハケン</t>
    </rPh>
    <rPh sb="8" eb="11">
      <t>キカンナイ</t>
    </rPh>
    <rPh sb="11" eb="13">
      <t>タントウ</t>
    </rPh>
    <rPh sb="13" eb="14">
      <t>ソウ</t>
    </rPh>
    <rPh sb="14" eb="16">
      <t>シセツ</t>
    </rPh>
    <phoneticPr fontId="8"/>
  </si>
  <si>
    <t>【利用ガイド】
・赤字のパラメータの数字を調整するとオレンジ色のセルの計算結果が合わせて更新されます
・労働時間入力の際に、単位が「分」と「時間」が分かれているのでご注意ください。単位が「分」であれば1時間でも60分と入力ください
・初回申請～PRT別紙改定までの印刷代は企業側に計上、分担医師変更は企業側・施設側両方計上、継続とSAEは施設側に計上します
・印刷枚数が合計300枚以下であればレターパックライト発送、300枚超えたらゆうパック60サイズ発送との考え方ですが、本シートで枚数の計算結果によって自動切替はされません
・詳細の労働時間内訳と費用計算ロジックは「30試験2年間での試算」シートをご参照ください
・企業側のファイリング業務は派遣1名で行う前提で、初期値のケースの場合、労働時間は2年間のうち、担当200施設の30施設分をカウントして、B1セルとS14セルの数字からファイリング業務時間を算出しています</t>
    <rPh sb="125" eb="127">
      <t>ベッシ</t>
    </rPh>
    <rPh sb="127" eb="129">
      <t>カイテイ</t>
    </rPh>
    <rPh sb="150" eb="153">
      <t>キギョウガワ</t>
    </rPh>
    <rPh sb="154" eb="157">
      <t>シセツガワ</t>
    </rPh>
    <rPh sb="157" eb="159">
      <t>リョウホウ</t>
    </rPh>
    <rPh sb="159" eb="161">
      <t>ケイジョウ</t>
    </rPh>
    <rPh sb="185" eb="187">
      <t>ゴウケイ</t>
    </rPh>
    <rPh sb="190" eb="191">
      <t>マイ</t>
    </rPh>
    <rPh sb="191" eb="193">
      <t>イカ</t>
    </rPh>
    <rPh sb="206" eb="208">
      <t>ハッソウ</t>
    </rPh>
    <rPh sb="212" eb="213">
      <t>マイ</t>
    </rPh>
    <rPh sb="213" eb="214">
      <t>コ</t>
    </rPh>
    <rPh sb="227" eb="229">
      <t>ハッソウ</t>
    </rPh>
    <rPh sb="231" eb="232">
      <t>カンガ</t>
    </rPh>
    <rPh sb="233" eb="234">
      <t>カタ</t>
    </rPh>
    <rPh sb="238" eb="239">
      <t>ホン</t>
    </rPh>
    <rPh sb="243" eb="245">
      <t>マイスウ</t>
    </rPh>
    <rPh sb="246" eb="250">
      <t>ケイサンケッカ</t>
    </rPh>
    <rPh sb="266" eb="268">
      <t>ショウサイ</t>
    </rPh>
    <rPh sb="269" eb="273">
      <t>ロウドウジカン</t>
    </rPh>
    <rPh sb="273" eb="275">
      <t>ウチワケ</t>
    </rPh>
    <rPh sb="276" eb="280">
      <t>ヒヨウケイサン</t>
    </rPh>
    <rPh sb="303" eb="305">
      <t>サンショウ</t>
    </rPh>
    <rPh sb="311" eb="314">
      <t>キギョウガワ</t>
    </rPh>
    <rPh sb="321" eb="323">
      <t>ギョウム</t>
    </rPh>
    <rPh sb="324" eb="326">
      <t>ハケン</t>
    </rPh>
    <rPh sb="327" eb="328">
      <t>メイ</t>
    </rPh>
    <rPh sb="329" eb="330">
      <t>オコナ</t>
    </rPh>
    <rPh sb="331" eb="333">
      <t>ゼンテイ</t>
    </rPh>
    <rPh sb="335" eb="338">
      <t>ショキチ</t>
    </rPh>
    <rPh sb="343" eb="345">
      <t>バアイ</t>
    </rPh>
    <rPh sb="346" eb="350">
      <t>ロウドウジカン</t>
    </rPh>
    <rPh sb="358" eb="360">
      <t>タントウ</t>
    </rPh>
    <rPh sb="363" eb="365">
      <t>シセツ</t>
    </rPh>
    <rPh sb="368" eb="370">
      <t>シセツ</t>
    </rPh>
    <rPh sb="370" eb="371">
      <t>ブン</t>
    </rPh>
    <rPh sb="390" eb="392">
      <t>スウジ</t>
    </rPh>
    <rPh sb="400" eb="402">
      <t>ギョウム</t>
    </rPh>
    <rPh sb="402" eb="404">
      <t>ジカン</t>
    </rPh>
    <rPh sb="405" eb="407">
      <t>サンシュツ</t>
    </rPh>
    <phoneticPr fontId="8"/>
  </si>
  <si>
    <r>
      <t>1</t>
    </r>
    <r>
      <rPr>
        <sz val="11"/>
        <color theme="1"/>
        <rFont val="ＭＳ ゴシック"/>
        <family val="3"/>
        <charset val="128"/>
      </rPr>
      <t>試験（</t>
    </r>
    <r>
      <rPr>
        <sz val="11"/>
        <color theme="1"/>
        <rFont val="Calibri"/>
        <family val="2"/>
      </rPr>
      <t>30</t>
    </r>
    <r>
      <rPr>
        <sz val="11"/>
        <color theme="1"/>
        <rFont val="ＭＳ ゴシック"/>
        <family val="3"/>
        <charset val="128"/>
      </rPr>
      <t>施設、</t>
    </r>
    <r>
      <rPr>
        <sz val="11"/>
        <color theme="1"/>
        <rFont val="Calibri"/>
        <family val="2"/>
      </rPr>
      <t>2</t>
    </r>
    <r>
      <rPr>
        <sz val="11"/>
        <color theme="1"/>
        <rFont val="ＭＳ ゴシック"/>
        <family val="3"/>
        <charset val="128"/>
      </rPr>
      <t>年間、</t>
    </r>
    <r>
      <rPr>
        <sz val="11"/>
        <color theme="1"/>
        <rFont val="Calibri"/>
        <family val="2"/>
      </rPr>
      <t>25</t>
    </r>
    <r>
      <rPr>
        <sz val="11"/>
        <color theme="1"/>
        <rFont val="ＭＳ ゴシック"/>
        <family val="3"/>
        <charset val="128"/>
      </rPr>
      <t>年保管）の作業工数・費用</t>
    </r>
    <rPh sb="20" eb="22">
      <t>サギョウ</t>
    </rPh>
    <rPh sb="22" eb="24">
      <t>コウスウ</t>
    </rPh>
    <rPh sb="25" eb="27">
      <t>ヒヨウ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</si>
</sst>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0_ "/>
    <numFmt numFmtId="177" formatCode="#,##0.0_ "/>
    <numFmt numFmtId="178" formatCode="#,##0.00_ "/>
    <numFmt numFmtId="179" formatCode="0_ "/>
    <numFmt numFmtId="180" formatCode="&quot;¥&quot;#,##0_);[Red]\(&quot;¥&quot;#,##0\)"/>
    <numFmt numFmtId="181" formatCode="[$¥-411]#,##0_);\([$¥-411]#,##0\)"/>
    <numFmt numFmtId="182" formatCode="0.0_);[Red]\(0.0\)"/>
    <numFmt numFmtId="183" formatCode="0.0%"/>
  </numFmts>
  <fonts count="34">
    <font>
      <sz val="11"/>
      <color theme="1"/>
      <name val="Calibri"/>
      <scheme val="minor"/>
    </font>
    <font>
      <sz val="11"/>
      <color theme="1"/>
      <name val="Calibri"/>
      <family val="2"/>
      <charset val="128"/>
      <scheme val="minor"/>
    </font>
    <font>
      <sz val="10"/>
      <color theme="1"/>
      <name val="MS PGothic"/>
      <family val="3"/>
      <charset val="128"/>
    </font>
    <font>
      <b/>
      <sz val="10"/>
      <color theme="1"/>
      <name val="MS PMincho"/>
      <family val="1"/>
      <charset val="128"/>
    </font>
    <font>
      <sz val="10"/>
      <color theme="1"/>
      <name val="MS PMincho"/>
      <family val="1"/>
      <charset val="128"/>
    </font>
    <font>
      <sz val="11"/>
      <color theme="1"/>
      <name val="Calibri"/>
      <family val="2"/>
      <scheme val="minor"/>
    </font>
    <font>
      <sz val="11"/>
      <color theme="1"/>
      <name val="Arial"/>
      <family val="2"/>
    </font>
    <font>
      <sz val="11"/>
      <color theme="1"/>
      <name val="Arial"/>
      <family val="2"/>
    </font>
    <font>
      <sz val="6"/>
      <name val="Calibri"/>
      <family val="3"/>
      <charset val="128"/>
      <scheme val="minor"/>
    </font>
    <font>
      <sz val="11"/>
      <color theme="1"/>
      <name val="ＭＳ ゴシック"/>
      <family val="3"/>
      <charset val="128"/>
    </font>
    <font>
      <sz val="10"/>
      <color theme="1"/>
      <name val="Arial"/>
      <family val="2"/>
    </font>
    <font>
      <sz val="11"/>
      <color theme="1"/>
      <name val="ＭＳ Ｐゴシック"/>
      <family val="2"/>
      <charset val="128"/>
    </font>
    <font>
      <sz val="11"/>
      <color theme="1"/>
      <name val="ＭＳ Ｐゴシック"/>
      <family val="3"/>
      <charset val="128"/>
    </font>
    <font>
      <sz val="6"/>
      <name val="Calibri"/>
      <family val="2"/>
      <charset val="128"/>
      <scheme val="minor"/>
    </font>
    <font>
      <sz val="11"/>
      <color theme="1"/>
      <name val="Calibri"/>
      <family val="2"/>
      <scheme val="minor"/>
    </font>
    <font>
      <sz val="10"/>
      <color rgb="FFCCC0D9"/>
      <name val="MS PMincho"/>
      <family val="1"/>
      <charset val="128"/>
    </font>
    <font>
      <u/>
      <sz val="10"/>
      <color rgb="FFFF0000"/>
      <name val="MS PMincho"/>
      <family val="1"/>
      <charset val="128"/>
    </font>
    <font>
      <sz val="10"/>
      <name val="MS PMincho"/>
      <family val="1"/>
      <charset val="128"/>
    </font>
    <font>
      <b/>
      <u/>
      <sz val="10"/>
      <color theme="1"/>
      <name val="MS PMincho"/>
      <family val="1"/>
      <charset val="128"/>
    </font>
    <font>
      <b/>
      <sz val="10"/>
      <color rgb="FFFF0000"/>
      <name val="MS PMincho"/>
      <family val="1"/>
      <charset val="128"/>
    </font>
    <font>
      <b/>
      <sz val="10"/>
      <color theme="0"/>
      <name val="MS PMincho"/>
      <family val="1"/>
      <charset val="128"/>
    </font>
    <font>
      <b/>
      <sz val="10"/>
      <color rgb="FFCCC0D9"/>
      <name val="MS PMincho"/>
      <family val="1"/>
      <charset val="128"/>
    </font>
    <font>
      <b/>
      <sz val="10"/>
      <color rgb="FFFFFFFF"/>
      <name val="MS PMincho"/>
      <family val="1"/>
      <charset val="128"/>
    </font>
    <font>
      <sz val="10"/>
      <color rgb="FFFF0000"/>
      <name val="MS PMincho"/>
      <family val="1"/>
      <charset val="128"/>
    </font>
    <font>
      <sz val="10"/>
      <color rgb="FF0000FF"/>
      <name val="MS PMincho"/>
      <family val="1"/>
      <charset val="128"/>
    </font>
    <font>
      <sz val="10"/>
      <color rgb="FF000000"/>
      <name val="MS PMincho"/>
      <family val="1"/>
      <charset val="128"/>
    </font>
    <font>
      <sz val="10"/>
      <color rgb="FF00B050"/>
      <name val="MS PMincho"/>
      <family val="1"/>
      <charset val="128"/>
    </font>
    <font>
      <strike/>
      <sz val="10"/>
      <color rgb="FFFF0000"/>
      <name val="MS PMincho"/>
      <family val="1"/>
      <charset val="128"/>
    </font>
    <font>
      <b/>
      <sz val="10"/>
      <color rgb="FFFABF8F"/>
      <name val="MS PMincho"/>
      <family val="1"/>
      <charset val="128"/>
    </font>
    <font>
      <sz val="11"/>
      <name val="ＭＳ ゴシック"/>
      <family val="3"/>
      <charset val="128"/>
    </font>
    <font>
      <sz val="11"/>
      <color rgb="FFFF0000"/>
      <name val="Calibri"/>
      <family val="3"/>
      <charset val="128"/>
      <scheme val="minor"/>
    </font>
    <font>
      <sz val="11"/>
      <color rgb="FFFF0000"/>
      <name val="ＭＳ Ｐゴシック"/>
      <family val="3"/>
      <charset val="128"/>
    </font>
    <font>
      <sz val="11"/>
      <color rgb="FFFF0000"/>
      <name val="ＭＳ ゴシック"/>
      <family val="3"/>
      <charset val="128"/>
    </font>
    <font>
      <sz val="11"/>
      <color theme="1"/>
      <name val="Calibri"/>
      <family val="2"/>
    </font>
  </fonts>
  <fills count="15">
    <fill>
      <patternFill patternType="none"/>
    </fill>
    <fill>
      <patternFill patternType="gray125"/>
    </fill>
    <fill>
      <patternFill patternType="solid">
        <fgColor rgb="FFFFFF00"/>
        <bgColor rgb="FFFFFF00"/>
      </patternFill>
    </fill>
    <fill>
      <patternFill patternType="solid">
        <fgColor theme="0"/>
        <bgColor theme="0"/>
      </patternFill>
    </fill>
    <fill>
      <patternFill patternType="solid">
        <fgColor rgb="FFB2A1C7"/>
        <bgColor rgb="FFB2A1C7"/>
      </patternFill>
    </fill>
    <fill>
      <patternFill patternType="solid">
        <fgColor rgb="FFCCC0D9"/>
        <bgColor rgb="FFCCC0D9"/>
      </patternFill>
    </fill>
    <fill>
      <patternFill patternType="solid">
        <fgColor rgb="FF8DB3E2"/>
        <bgColor rgb="FF8DB3E2"/>
      </patternFill>
    </fill>
    <fill>
      <patternFill patternType="solid">
        <fgColor rgb="FFD8D8D8"/>
        <bgColor rgb="FFD8D8D8"/>
      </patternFill>
    </fill>
    <fill>
      <patternFill patternType="solid">
        <fgColor rgb="FFFABF8F"/>
        <bgColor rgb="FFFABF8F"/>
      </patternFill>
    </fill>
    <fill>
      <patternFill patternType="solid">
        <fgColor rgb="FFD8D8D8"/>
        <bgColor indexed="64"/>
      </patternFill>
    </fill>
    <fill>
      <patternFill patternType="solid">
        <fgColor rgb="FF8DB3E2"/>
        <bgColor indexed="64"/>
      </patternFill>
    </fill>
    <fill>
      <patternFill patternType="solid">
        <fgColor rgb="FFC6D9F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8" tint="0.59999389629810485"/>
        <bgColor indexed="64"/>
      </patternFill>
    </fill>
  </fills>
  <borders count="56">
    <border>
      <left/>
      <right/>
      <top/>
      <bottom/>
      <diagonal/>
    </border>
    <border>
      <left/>
      <right/>
      <top/>
      <bottom style="medium">
        <color theme="0"/>
      </bottom>
      <diagonal/>
    </border>
    <border>
      <left/>
      <right/>
      <top/>
      <bottom style="medium">
        <color theme="0"/>
      </bottom>
      <diagonal/>
    </border>
    <border>
      <left/>
      <right/>
      <top/>
      <bottom style="medium">
        <color theme="0"/>
      </bottom>
      <diagonal/>
    </border>
    <border>
      <left/>
      <right/>
      <top/>
      <bottom style="medium">
        <color theme="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
      <left style="medium">
        <color theme="0"/>
      </left>
      <right style="medium">
        <color theme="0"/>
      </right>
      <top/>
      <bottom/>
      <diagonal/>
    </border>
    <border>
      <left style="medium">
        <color theme="0"/>
      </left>
      <right style="medium">
        <color theme="0"/>
      </right>
      <top/>
      <bottom/>
      <diagonal/>
    </border>
    <border>
      <left style="medium">
        <color theme="0"/>
      </left>
      <right/>
      <top/>
      <bottom/>
      <diagonal/>
    </border>
    <border>
      <left style="thin">
        <color rgb="FF000000"/>
      </left>
      <right style="thin">
        <color rgb="FF000000"/>
      </right>
      <top style="thin">
        <color rgb="FF000000"/>
      </top>
      <bottom/>
      <diagonal/>
    </border>
    <border>
      <left/>
      <right/>
      <top style="medium">
        <color theme="0"/>
      </top>
      <bottom/>
      <diagonal/>
    </border>
    <border>
      <left style="thin">
        <color rgb="FF000000"/>
      </left>
      <right style="thin">
        <color rgb="FF000000"/>
      </right>
      <top/>
      <bottom/>
      <diagonal/>
    </border>
    <border>
      <left/>
      <right style="medium">
        <color theme="0"/>
      </right>
      <top/>
      <bottom/>
      <diagonal/>
    </border>
    <border>
      <left/>
      <right style="medium">
        <color theme="0"/>
      </right>
      <top/>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FFFFFF"/>
      </left>
      <right style="medium">
        <color rgb="FFFFFFFF"/>
      </right>
      <top style="medium">
        <color rgb="FFFFFFFF"/>
      </top>
      <bottom style="medium">
        <color rgb="FFFFFFFF"/>
      </bottom>
      <diagonal/>
    </border>
    <border>
      <left style="medium">
        <color rgb="FFCCCCCC"/>
      </left>
      <right style="medium">
        <color rgb="FFFFFFFF"/>
      </right>
      <top style="medium">
        <color rgb="FFFFFFFF"/>
      </top>
      <bottom style="medium">
        <color rgb="FFFFFFFF"/>
      </bottom>
      <diagonal/>
    </border>
    <border>
      <left style="medium">
        <color rgb="FFFFFFFF"/>
      </left>
      <right style="medium">
        <color rgb="FFFFFFFF"/>
      </right>
      <top style="medium">
        <color rgb="FFCCCCCC"/>
      </top>
      <bottom style="medium">
        <color rgb="FFFFFFFF"/>
      </bottom>
      <diagonal/>
    </border>
    <border>
      <left style="medium">
        <color rgb="FFCCCCCC"/>
      </left>
      <right style="medium">
        <color rgb="FFFFFFFF"/>
      </right>
      <top style="medium">
        <color rgb="FFCCCCCC"/>
      </top>
      <bottom style="medium">
        <color rgb="FFFFFFFF"/>
      </bottom>
      <diagonal/>
    </border>
    <border>
      <left style="medium">
        <color rgb="FFFFFFFF"/>
      </left>
      <right style="medium">
        <color rgb="FFCCCCCC"/>
      </right>
      <top style="medium">
        <color rgb="FFCCCCCC"/>
      </top>
      <bottom style="medium">
        <color rgb="FFFFFFFF"/>
      </bottom>
      <diagonal/>
    </border>
    <border>
      <left style="medium">
        <color rgb="FFCCCCCC"/>
      </left>
      <right style="medium">
        <color rgb="FFCCCCCC"/>
      </right>
      <top style="medium">
        <color rgb="FFCCCCCC"/>
      </top>
      <bottom style="medium">
        <color rgb="FFFFFFFF"/>
      </bottom>
      <diagonal/>
    </border>
    <border>
      <left/>
      <right style="medium">
        <color rgb="FFFFFFFF"/>
      </right>
      <top style="medium">
        <color rgb="FFCCCCCC"/>
      </top>
      <bottom style="medium">
        <color rgb="FFFFFFFF"/>
      </bottom>
      <diagonal/>
    </border>
    <border>
      <left style="medium">
        <color rgb="FFCCCCCC"/>
      </left>
      <right style="medium">
        <color rgb="FFFFFFFF"/>
      </right>
      <top style="medium">
        <color rgb="FFCCCCCC"/>
      </top>
      <bottom/>
      <diagonal/>
    </border>
    <border>
      <left style="medium">
        <color rgb="FFCCCCCC"/>
      </left>
      <right style="medium">
        <color rgb="FFFFFFFF"/>
      </right>
      <top/>
      <bottom style="medium">
        <color rgb="FFFFFFFF"/>
      </bottom>
      <diagonal/>
    </border>
    <border>
      <left style="medium">
        <color rgb="FFCCCCCC"/>
      </left>
      <right style="thin">
        <color theme="0" tint="-0.249977111117893"/>
      </right>
      <top style="medium">
        <color rgb="FFCCCCCC"/>
      </top>
      <bottom style="medium">
        <color rgb="FFFFFFFF"/>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bottom style="thin">
        <color theme="0" tint="-0.249977111117893"/>
      </bottom>
      <diagonal/>
    </border>
  </borders>
  <cellStyleXfs count="4">
    <xf numFmtId="0" fontId="0" fillId="0" borderId="0"/>
    <xf numFmtId="6" fontId="14"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cellStyleXfs>
  <cellXfs count="185">
    <xf numFmtId="0" fontId="0" fillId="0" borderId="0" xfId="0" applyAlignment="1">
      <alignment vertical="center"/>
    </xf>
    <xf numFmtId="176" fontId="3" fillId="6" borderId="13" xfId="0" applyNumberFormat="1" applyFont="1" applyFill="1" applyBorder="1" applyAlignment="1">
      <alignment horizontal="right" vertical="center"/>
    </xf>
    <xf numFmtId="176" fontId="3" fillId="6" borderId="15" xfId="0" applyNumberFormat="1" applyFont="1" applyFill="1" applyBorder="1" applyAlignment="1">
      <alignment horizontal="right" vertical="center"/>
    </xf>
    <xf numFmtId="176" fontId="2" fillId="0" borderId="0" xfId="0" applyNumberFormat="1" applyFont="1" applyAlignment="1">
      <alignment vertical="center"/>
    </xf>
    <xf numFmtId="0" fontId="2" fillId="0" borderId="0" xfId="0" applyFont="1" applyAlignment="1">
      <alignment horizontal="right" vertical="center"/>
    </xf>
    <xf numFmtId="0" fontId="5" fillId="0" borderId="0" xfId="0" applyFont="1" applyAlignment="1">
      <alignment vertical="center"/>
    </xf>
    <xf numFmtId="0" fontId="7" fillId="0" borderId="30" xfId="0" applyFont="1" applyBorder="1" applyAlignment="1">
      <alignment horizontal="right" vertical="center" wrapText="1"/>
    </xf>
    <xf numFmtId="176" fontId="5" fillId="0" borderId="0" xfId="0" applyNumberFormat="1" applyFont="1" applyAlignment="1">
      <alignment vertical="center"/>
    </xf>
    <xf numFmtId="0" fontId="7" fillId="0" borderId="32" xfId="0" applyFont="1" applyBorder="1" applyAlignment="1">
      <alignment horizontal="right" vertical="center" wrapText="1"/>
    </xf>
    <xf numFmtId="176" fontId="5" fillId="0" borderId="33" xfId="0" applyNumberFormat="1" applyFont="1" applyBorder="1" applyAlignment="1">
      <alignment vertical="center"/>
    </xf>
    <xf numFmtId="0" fontId="0" fillId="0" borderId="35" xfId="0" applyBorder="1" applyAlignment="1">
      <alignment vertical="center"/>
    </xf>
    <xf numFmtId="0" fontId="7" fillId="0" borderId="36" xfId="0" applyFont="1" applyBorder="1" applyAlignment="1">
      <alignment horizontal="right" vertical="center" wrapText="1"/>
    </xf>
    <xf numFmtId="0" fontId="7" fillId="0" borderId="37" xfId="0" applyFont="1" applyBorder="1" applyAlignment="1">
      <alignment horizontal="right" vertical="center" wrapText="1"/>
    </xf>
    <xf numFmtId="0" fontId="7" fillId="0" borderId="26" xfId="0" applyFont="1" applyBorder="1" applyAlignment="1">
      <alignment horizontal="right" vertical="center" wrapText="1"/>
    </xf>
    <xf numFmtId="0" fontId="0" fillId="0" borderId="36" xfId="0" applyBorder="1" applyAlignment="1">
      <alignment vertical="center"/>
    </xf>
    <xf numFmtId="0" fontId="5" fillId="0" borderId="26" xfId="0" applyFont="1" applyBorder="1" applyAlignment="1">
      <alignment vertical="center"/>
    </xf>
    <xf numFmtId="0" fontId="5" fillId="0" borderId="36" xfId="0" applyFont="1" applyBorder="1" applyAlignment="1">
      <alignment vertical="center"/>
    </xf>
    <xf numFmtId="0" fontId="5" fillId="0" borderId="37" xfId="0" applyFont="1" applyBorder="1" applyAlignment="1">
      <alignment vertical="center"/>
    </xf>
    <xf numFmtId="176" fontId="2" fillId="0" borderId="26" xfId="0" applyNumberFormat="1" applyFont="1" applyBorder="1" applyAlignment="1">
      <alignment horizontal="center" vertical="center"/>
    </xf>
    <xf numFmtId="176" fontId="2" fillId="0" borderId="39" xfId="0" applyNumberFormat="1" applyFont="1" applyBorder="1" applyAlignment="1">
      <alignment horizontal="center" vertical="center"/>
    </xf>
    <xf numFmtId="176" fontId="5" fillId="0" borderId="30" xfId="0" applyNumberFormat="1" applyFont="1" applyBorder="1" applyAlignment="1">
      <alignment vertical="center"/>
    </xf>
    <xf numFmtId="176" fontId="5" fillId="0" borderId="31" xfId="0" applyNumberFormat="1" applyFont="1" applyBorder="1" applyAlignment="1">
      <alignment vertical="center"/>
    </xf>
    <xf numFmtId="176" fontId="5" fillId="0" borderId="32" xfId="0" applyNumberFormat="1" applyFont="1" applyBorder="1" applyAlignment="1">
      <alignment vertical="center"/>
    </xf>
    <xf numFmtId="176" fontId="5" fillId="0" borderId="34" xfId="0" applyNumberFormat="1" applyFont="1" applyBorder="1" applyAlignment="1">
      <alignment vertical="center"/>
    </xf>
    <xf numFmtId="176" fontId="10" fillId="0" borderId="40" xfId="0" applyNumberFormat="1" applyFont="1" applyBorder="1" applyAlignment="1">
      <alignment vertical="center"/>
    </xf>
    <xf numFmtId="176" fontId="10" fillId="0" borderId="38" xfId="0" applyNumberFormat="1" applyFont="1" applyBorder="1" applyAlignment="1">
      <alignment vertical="center"/>
    </xf>
    <xf numFmtId="176" fontId="10" fillId="0" borderId="39" xfId="0" applyNumberFormat="1" applyFont="1" applyBorder="1" applyAlignment="1">
      <alignment vertical="center"/>
    </xf>
    <xf numFmtId="176" fontId="6" fillId="0" borderId="38" xfId="0" applyNumberFormat="1" applyFont="1" applyBorder="1" applyAlignment="1">
      <alignment vertical="center"/>
    </xf>
    <xf numFmtId="176" fontId="6" fillId="0" borderId="30" xfId="0" applyNumberFormat="1" applyFont="1" applyBorder="1" applyAlignment="1">
      <alignment vertical="center"/>
    </xf>
    <xf numFmtId="176" fontId="6" fillId="0" borderId="0" xfId="0" applyNumberFormat="1" applyFont="1" applyAlignment="1">
      <alignment vertical="center"/>
    </xf>
    <xf numFmtId="176" fontId="6" fillId="0" borderId="31" xfId="0" applyNumberFormat="1" applyFont="1" applyBorder="1" applyAlignment="1">
      <alignment vertical="center"/>
    </xf>
    <xf numFmtId="176" fontId="6" fillId="0" borderId="32" xfId="0" applyNumberFormat="1" applyFont="1" applyBorder="1" applyAlignment="1">
      <alignment vertical="center"/>
    </xf>
    <xf numFmtId="176" fontId="6" fillId="0" borderId="33" xfId="0" applyNumberFormat="1" applyFont="1" applyBorder="1" applyAlignment="1">
      <alignment vertical="center"/>
    </xf>
    <xf numFmtId="176" fontId="6" fillId="0" borderId="34" xfId="0" applyNumberFormat="1" applyFont="1" applyBorder="1" applyAlignment="1">
      <alignment vertical="center"/>
    </xf>
    <xf numFmtId="0" fontId="5" fillId="0" borderId="27" xfId="0" applyFont="1" applyBorder="1" applyAlignment="1">
      <alignment vertical="center"/>
    </xf>
    <xf numFmtId="0" fontId="5" fillId="0" borderId="30" xfId="0" applyFont="1" applyBorder="1" applyAlignment="1">
      <alignment vertical="center"/>
    </xf>
    <xf numFmtId="0" fontId="7" fillId="0" borderId="40" xfId="0" applyFont="1" applyBorder="1" applyAlignment="1">
      <alignment horizontal="right" vertical="center" wrapText="1"/>
    </xf>
    <xf numFmtId="1" fontId="5" fillId="0" borderId="38" xfId="0" applyNumberFormat="1" applyFont="1" applyBorder="1" applyAlignment="1">
      <alignment vertical="center"/>
    </xf>
    <xf numFmtId="0" fontId="9" fillId="0" borderId="36" xfId="0" applyFont="1" applyBorder="1" applyAlignment="1">
      <alignment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176" fontId="5" fillId="0" borderId="29" xfId="0" applyNumberFormat="1" applyFont="1" applyBorder="1" applyAlignment="1">
      <alignment vertical="center"/>
    </xf>
    <xf numFmtId="0" fontId="11" fillId="0" borderId="36" xfId="0" applyFont="1" applyBorder="1" applyAlignment="1">
      <alignment horizontal="right" vertical="center" wrapText="1"/>
    </xf>
    <xf numFmtId="0" fontId="4" fillId="9" borderId="42" xfId="0" applyFont="1" applyFill="1" applyBorder="1" applyAlignment="1">
      <alignment horizontal="right" vertical="center" wrapText="1"/>
    </xf>
    <xf numFmtId="3" fontId="4" fillId="9" borderId="44" xfId="0" applyNumberFormat="1" applyFont="1" applyFill="1" applyBorder="1" applyAlignment="1">
      <alignment horizontal="right" vertical="center" wrapText="1"/>
    </xf>
    <xf numFmtId="0" fontId="4" fillId="9" borderId="44" xfId="0" applyFont="1" applyFill="1" applyBorder="1" applyAlignment="1">
      <alignment horizontal="right" vertical="center" wrapText="1"/>
    </xf>
    <xf numFmtId="3" fontId="3" fillId="10" borderId="46" xfId="0" applyNumberFormat="1" applyFont="1" applyFill="1" applyBorder="1" applyAlignment="1">
      <alignment horizontal="right" vertical="center" wrapText="1"/>
    </xf>
    <xf numFmtId="0" fontId="3" fillId="10" borderId="46" xfId="0" applyFont="1" applyFill="1" applyBorder="1" applyAlignment="1">
      <alignment horizontal="right" vertical="center" wrapText="1"/>
    </xf>
    <xf numFmtId="3" fontId="4" fillId="11" borderId="46" xfId="0" applyNumberFormat="1" applyFont="1" applyFill="1" applyBorder="1" applyAlignment="1">
      <alignment horizontal="right" vertical="center" wrapText="1"/>
    </xf>
    <xf numFmtId="0" fontId="4" fillId="11" borderId="46" xfId="0" applyFont="1" applyFill="1" applyBorder="1" applyAlignment="1">
      <alignment horizontal="right" vertical="center" wrapText="1"/>
    </xf>
    <xf numFmtId="0" fontId="12" fillId="0" borderId="0" xfId="0" applyFont="1" applyAlignment="1">
      <alignment vertical="center"/>
    </xf>
    <xf numFmtId="0" fontId="4" fillId="9" borderId="44" xfId="0" applyFont="1" applyFill="1" applyBorder="1" applyAlignment="1">
      <alignment vertical="center" wrapText="1"/>
    </xf>
    <xf numFmtId="3" fontId="4" fillId="9" borderId="44" xfId="0" applyNumberFormat="1" applyFont="1" applyFill="1" applyBorder="1" applyAlignment="1">
      <alignment vertical="center" wrapText="1"/>
    </xf>
    <xf numFmtId="6" fontId="3" fillId="6" borderId="13" xfId="1" applyFont="1" applyFill="1" applyBorder="1" applyAlignment="1">
      <alignment horizontal="right" vertical="center"/>
    </xf>
    <xf numFmtId="6" fontId="4" fillId="9" borderId="42" xfId="1" applyFont="1" applyFill="1" applyBorder="1" applyAlignment="1">
      <alignment horizontal="right" vertical="center" wrapText="1"/>
    </xf>
    <xf numFmtId="6" fontId="4" fillId="9" borderId="44" xfId="1" applyFont="1" applyFill="1" applyBorder="1" applyAlignment="1">
      <alignment horizontal="right" vertical="center" wrapText="1"/>
    </xf>
    <xf numFmtId="6" fontId="3" fillId="10" borderId="46" xfId="1" applyFont="1" applyFill="1" applyBorder="1" applyAlignment="1">
      <alignment horizontal="right" vertical="center" wrapText="1"/>
    </xf>
    <xf numFmtId="6" fontId="4" fillId="11" borderId="46" xfId="1" applyFont="1" applyFill="1" applyBorder="1" applyAlignment="1">
      <alignment horizontal="right" vertical="center" wrapText="1"/>
    </xf>
    <xf numFmtId="6" fontId="4" fillId="9" borderId="44" xfId="1" applyFont="1" applyFill="1" applyBorder="1" applyAlignment="1">
      <alignment vertical="center" wrapText="1"/>
    </xf>
    <xf numFmtId="0" fontId="4"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15" fillId="0" borderId="0" xfId="0" applyFont="1" applyAlignment="1">
      <alignment horizontal="center" vertical="center"/>
    </xf>
    <xf numFmtId="176" fontId="4" fillId="0" borderId="0" xfId="0" applyNumberFormat="1" applyFont="1" applyAlignment="1">
      <alignment vertical="center"/>
    </xf>
    <xf numFmtId="0" fontId="4" fillId="0" borderId="0" xfId="0" applyFont="1" applyAlignment="1">
      <alignment horizontal="right" vertical="center"/>
    </xf>
    <xf numFmtId="177" fontId="4" fillId="0" borderId="0" xfId="0" applyNumberFormat="1" applyFont="1" applyAlignment="1">
      <alignment vertical="center"/>
    </xf>
    <xf numFmtId="178" fontId="4" fillId="0" borderId="0" xfId="0" applyNumberFormat="1" applyFont="1" applyAlignment="1">
      <alignment vertical="center"/>
    </xf>
    <xf numFmtId="0" fontId="4" fillId="0" borderId="0" xfId="0" applyFont="1" applyAlignment="1">
      <alignment horizontal="right" vertical="center" wrapText="1"/>
    </xf>
    <xf numFmtId="10" fontId="4" fillId="0" borderId="0" xfId="0" applyNumberFormat="1" applyFont="1" applyAlignment="1">
      <alignment vertical="center"/>
    </xf>
    <xf numFmtId="0" fontId="20" fillId="4" borderId="4"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0" fillId="4" borderId="4" xfId="0" applyFont="1" applyFill="1" applyBorder="1" applyAlignment="1">
      <alignment horizontal="center" vertical="center"/>
    </xf>
    <xf numFmtId="0" fontId="22" fillId="4" borderId="7" xfId="0" applyFont="1" applyFill="1" applyBorder="1" applyAlignment="1">
      <alignment horizontal="center" vertical="center"/>
    </xf>
    <xf numFmtId="0" fontId="20" fillId="4" borderId="8"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0" fillId="4" borderId="8" xfId="0" applyFont="1" applyFill="1" applyBorder="1" applyAlignment="1">
      <alignment horizontal="center" vertical="center"/>
    </xf>
    <xf numFmtId="0" fontId="22" fillId="4" borderId="9" xfId="0" applyFont="1" applyFill="1" applyBorder="1" applyAlignment="1">
      <alignment horizontal="center" vertical="center"/>
    </xf>
    <xf numFmtId="0" fontId="20" fillId="4" borderId="9" xfId="0" applyFont="1" applyFill="1" applyBorder="1" applyAlignment="1">
      <alignment horizontal="center" vertical="center"/>
    </xf>
    <xf numFmtId="0" fontId="22" fillId="4" borderId="8" xfId="0" applyFont="1" applyFill="1" applyBorder="1" applyAlignment="1">
      <alignment horizontal="center" vertical="center"/>
    </xf>
    <xf numFmtId="0" fontId="3" fillId="5" borderId="10" xfId="0" applyFont="1" applyFill="1" applyBorder="1" applyAlignment="1">
      <alignment horizontal="center" vertical="center" wrapText="1"/>
    </xf>
    <xf numFmtId="0" fontId="21" fillId="5" borderId="11" xfId="0" applyFont="1" applyFill="1" applyBorder="1" applyAlignment="1">
      <alignment horizontal="center" vertical="center" wrapText="1"/>
    </xf>
    <xf numFmtId="0" fontId="3" fillId="6" borderId="12" xfId="0" applyFont="1" applyFill="1" applyBorder="1" applyAlignment="1">
      <alignment vertical="center" wrapText="1"/>
    </xf>
    <xf numFmtId="0" fontId="4" fillId="6" borderId="14" xfId="0" applyFont="1" applyFill="1" applyBorder="1" applyAlignment="1">
      <alignment vertical="center"/>
    </xf>
    <xf numFmtId="0" fontId="3" fillId="5" borderId="16" xfId="0" applyFont="1" applyFill="1" applyBorder="1" applyAlignment="1">
      <alignment horizontal="center" vertical="center"/>
    </xf>
    <xf numFmtId="0" fontId="21" fillId="5" borderId="17" xfId="0" applyFont="1" applyFill="1" applyBorder="1" applyAlignment="1">
      <alignment horizontal="center" vertical="center"/>
    </xf>
    <xf numFmtId="0" fontId="4" fillId="9" borderId="41" xfId="0" applyFont="1" applyFill="1" applyBorder="1" applyAlignment="1">
      <alignment vertical="center" wrapText="1"/>
    </xf>
    <xf numFmtId="0" fontId="4" fillId="9" borderId="42" xfId="0" applyFont="1" applyFill="1" applyBorder="1" applyAlignment="1">
      <alignment vertical="center" wrapText="1"/>
    </xf>
    <xf numFmtId="0" fontId="23" fillId="9" borderId="42" xfId="0" applyFont="1" applyFill="1" applyBorder="1" applyAlignment="1">
      <alignment vertical="center" wrapText="1"/>
    </xf>
    <xf numFmtId="0" fontId="4" fillId="9" borderId="43" xfId="0" applyFont="1" applyFill="1" applyBorder="1" applyAlignment="1">
      <alignment vertical="center" wrapText="1"/>
    </xf>
    <xf numFmtId="0" fontId="21" fillId="5" borderId="18" xfId="0" applyFont="1" applyFill="1" applyBorder="1" applyAlignment="1">
      <alignment horizontal="center" vertical="center"/>
    </xf>
    <xf numFmtId="0" fontId="3" fillId="10" borderId="45" xfId="0" applyFont="1" applyFill="1" applyBorder="1" applyAlignment="1">
      <alignment vertical="center" wrapText="1"/>
    </xf>
    <xf numFmtId="0" fontId="4" fillId="10" borderId="44" xfId="0" applyFont="1" applyFill="1" applyBorder="1" applyAlignment="1">
      <alignment vertical="center" wrapText="1"/>
    </xf>
    <xf numFmtId="0" fontId="4" fillId="11" borderId="45" xfId="0" applyFont="1" applyFill="1" applyBorder="1" applyAlignment="1">
      <alignment vertical="center" wrapText="1"/>
    </xf>
    <xf numFmtId="0" fontId="4" fillId="11" borderId="44" xfId="0" applyFont="1" applyFill="1" applyBorder="1" applyAlignment="1">
      <alignment vertical="center" wrapText="1"/>
    </xf>
    <xf numFmtId="0" fontId="4" fillId="9" borderId="43" xfId="0" applyFont="1" applyFill="1" applyBorder="1" applyAlignment="1">
      <alignment horizontal="right" vertical="center" wrapText="1"/>
    </xf>
    <xf numFmtId="0" fontId="25" fillId="9" borderId="44" xfId="0" applyFont="1" applyFill="1" applyBorder="1" applyAlignment="1">
      <alignment vertical="center" wrapText="1"/>
    </xf>
    <xf numFmtId="0" fontId="4" fillId="12" borderId="43" xfId="0" applyFont="1" applyFill="1" applyBorder="1" applyAlignment="1">
      <alignment horizontal="right" vertical="center" wrapText="1"/>
    </xf>
    <xf numFmtId="0" fontId="4" fillId="12" borderId="44" xfId="0" applyFont="1" applyFill="1" applyBorder="1" applyAlignment="1">
      <alignment vertical="center" wrapText="1"/>
    </xf>
    <xf numFmtId="0" fontId="3" fillId="5" borderId="19" xfId="0" applyFont="1" applyFill="1" applyBorder="1" applyAlignment="1">
      <alignment horizontal="center" vertical="center" wrapText="1"/>
    </xf>
    <xf numFmtId="0" fontId="21" fillId="5" borderId="20" xfId="0" applyFont="1" applyFill="1" applyBorder="1" applyAlignment="1">
      <alignment horizontal="center" vertical="center" wrapText="1"/>
    </xf>
    <xf numFmtId="0" fontId="4" fillId="10" borderId="46" xfId="0" applyFont="1" applyFill="1" applyBorder="1" applyAlignment="1">
      <alignment vertical="center" wrapText="1"/>
    </xf>
    <xf numFmtId="0" fontId="4" fillId="5" borderId="21" xfId="0" applyFont="1" applyFill="1" applyBorder="1" applyAlignment="1">
      <alignment horizontal="center" vertical="center"/>
    </xf>
    <xf numFmtId="0" fontId="21" fillId="5" borderId="22" xfId="0" applyFont="1" applyFill="1" applyBorder="1" applyAlignment="1">
      <alignment horizontal="center" vertical="center"/>
    </xf>
    <xf numFmtId="0" fontId="3" fillId="5" borderId="21" xfId="0" applyFont="1" applyFill="1" applyBorder="1" applyAlignment="1">
      <alignment horizontal="center" vertical="center"/>
    </xf>
    <xf numFmtId="0" fontId="28" fillId="5" borderId="23" xfId="0" applyFont="1" applyFill="1" applyBorder="1" applyAlignment="1">
      <alignment horizontal="center" vertical="center"/>
    </xf>
    <xf numFmtId="0" fontId="4" fillId="9" borderId="54" xfId="0" applyFont="1" applyFill="1" applyBorder="1" applyAlignment="1">
      <alignment vertical="center" wrapText="1"/>
    </xf>
    <xf numFmtId="0" fontId="4" fillId="9" borderId="54" xfId="0" applyFont="1" applyFill="1" applyBorder="1" applyAlignment="1">
      <alignment horizontal="right" vertical="center" wrapText="1"/>
    </xf>
    <xf numFmtId="0" fontId="4" fillId="9" borderId="51" xfId="0" applyFont="1" applyFill="1" applyBorder="1" applyAlignment="1">
      <alignment vertical="center" wrapText="1"/>
    </xf>
    <xf numFmtId="0" fontId="4" fillId="9" borderId="47" xfId="0" applyFont="1" applyFill="1" applyBorder="1" applyAlignment="1">
      <alignment vertical="center" wrapText="1"/>
    </xf>
    <xf numFmtId="0" fontId="4" fillId="9" borderId="49" xfId="0" applyFont="1" applyFill="1" applyBorder="1" applyAlignment="1">
      <alignment vertical="center" wrapText="1"/>
    </xf>
    <xf numFmtId="0" fontId="4" fillId="9" borderId="48" xfId="0" applyFont="1" applyFill="1" applyBorder="1" applyAlignment="1">
      <alignment vertical="center" wrapText="1"/>
    </xf>
    <xf numFmtId="0" fontId="4" fillId="9" borderId="55" xfId="0" applyFont="1" applyFill="1" applyBorder="1" applyAlignment="1">
      <alignment vertical="center" wrapText="1"/>
    </xf>
    <xf numFmtId="0" fontId="25" fillId="9" borderId="51" xfId="0" applyFont="1" applyFill="1" applyBorder="1" applyAlignment="1">
      <alignment vertical="center" wrapText="1"/>
    </xf>
    <xf numFmtId="0" fontId="3" fillId="5" borderId="26" xfId="0" applyFont="1" applyFill="1" applyBorder="1" applyAlignment="1">
      <alignment horizontal="center" vertical="center" wrapText="1"/>
    </xf>
    <xf numFmtId="0" fontId="4" fillId="6" borderId="25" xfId="0" applyFont="1" applyFill="1" applyBorder="1" applyAlignment="1">
      <alignment vertical="center"/>
    </xf>
    <xf numFmtId="0" fontId="3" fillId="5" borderId="26" xfId="0" applyFont="1" applyFill="1" applyBorder="1" applyAlignment="1">
      <alignment horizontal="center" vertical="center"/>
    </xf>
    <xf numFmtId="0" fontId="28" fillId="5" borderId="25" xfId="0" applyFont="1" applyFill="1" applyBorder="1" applyAlignment="1">
      <alignment horizontal="center" vertical="center"/>
    </xf>
    <xf numFmtId="0" fontId="3" fillId="8" borderId="8" xfId="0" applyFont="1" applyFill="1" applyBorder="1" applyAlignment="1">
      <alignment vertical="center"/>
    </xf>
    <xf numFmtId="0" fontId="3" fillId="8" borderId="8" xfId="0" applyFont="1" applyFill="1" applyBorder="1" applyAlignment="1">
      <alignment horizontal="right" vertical="center"/>
    </xf>
    <xf numFmtId="0" fontId="4" fillId="7" borderId="8" xfId="0" applyFont="1" applyFill="1" applyBorder="1" applyAlignment="1">
      <alignment horizontal="right" vertical="center" wrapText="1"/>
    </xf>
    <xf numFmtId="0" fontId="4" fillId="7" borderId="12" xfId="0" applyFont="1" applyFill="1" applyBorder="1" applyAlignment="1">
      <alignment horizontal="right" vertical="center" wrapText="1"/>
    </xf>
    <xf numFmtId="0" fontId="4" fillId="0" borderId="0" xfId="0" applyFont="1" applyAlignment="1">
      <alignment horizontal="left" vertical="center"/>
    </xf>
    <xf numFmtId="0" fontId="4" fillId="11" borderId="46" xfId="1" applyNumberFormat="1" applyFont="1" applyFill="1" applyBorder="1" applyAlignment="1">
      <alignment horizontal="right" vertical="center" wrapText="1"/>
    </xf>
    <xf numFmtId="6" fontId="4" fillId="12" borderId="44" xfId="1" applyFont="1" applyFill="1" applyBorder="1" applyAlignment="1">
      <alignment horizontal="right" vertical="center" wrapText="1"/>
    </xf>
    <xf numFmtId="6" fontId="4" fillId="12" borderId="44" xfId="1" applyFont="1" applyFill="1" applyBorder="1" applyAlignment="1">
      <alignment vertical="center" wrapText="1"/>
    </xf>
    <xf numFmtId="6" fontId="4" fillId="9" borderId="50" xfId="1" applyFont="1" applyFill="1" applyBorder="1" applyAlignment="1">
      <alignment horizontal="right" vertical="center" wrapText="1"/>
    </xf>
    <xf numFmtId="6" fontId="4" fillId="9" borderId="53" xfId="1" applyFont="1" applyFill="1" applyBorder="1" applyAlignment="1">
      <alignment horizontal="right" vertical="center" wrapText="1"/>
    </xf>
    <xf numFmtId="6" fontId="4" fillId="9" borderId="52" xfId="1" applyFont="1" applyFill="1" applyBorder="1" applyAlignment="1">
      <alignment horizontal="right" vertical="center" wrapText="1"/>
    </xf>
    <xf numFmtId="6" fontId="4" fillId="9" borderId="47" xfId="1" applyFont="1" applyFill="1" applyBorder="1" applyAlignment="1">
      <alignment vertical="center" wrapText="1"/>
    </xf>
    <xf numFmtId="6" fontId="3" fillId="10" borderId="46" xfId="1" applyFont="1" applyFill="1" applyBorder="1" applyAlignment="1">
      <alignment vertical="center" wrapText="1"/>
    </xf>
    <xf numFmtId="0" fontId="3" fillId="10" borderId="46" xfId="0" applyFont="1" applyFill="1" applyBorder="1" applyAlignment="1">
      <alignment vertical="center" wrapText="1"/>
    </xf>
    <xf numFmtId="6" fontId="3" fillId="6" borderId="24" xfId="1" applyFont="1" applyFill="1" applyBorder="1" applyAlignment="1">
      <alignment vertical="center"/>
    </xf>
    <xf numFmtId="6" fontId="3" fillId="8" borderId="8" xfId="1" applyFont="1" applyFill="1" applyBorder="1" applyAlignment="1">
      <alignment horizontal="right" vertical="center"/>
    </xf>
    <xf numFmtId="0" fontId="3" fillId="6" borderId="24" xfId="0" applyFont="1" applyFill="1" applyBorder="1" applyAlignment="1">
      <alignment vertical="center"/>
    </xf>
    <xf numFmtId="0" fontId="29" fillId="0" borderId="33" xfId="2" applyFont="1" applyBorder="1" applyAlignment="1">
      <alignment horizontal="left" vertical="center"/>
    </xf>
    <xf numFmtId="0" fontId="29" fillId="0" borderId="32" xfId="2" applyFont="1" applyBorder="1" applyAlignment="1">
      <alignment horizontal="left" vertical="center"/>
    </xf>
    <xf numFmtId="0" fontId="29" fillId="0" borderId="38" xfId="2" applyFont="1" applyBorder="1" applyAlignment="1">
      <alignment horizontal="left" vertical="center"/>
    </xf>
    <xf numFmtId="0" fontId="29" fillId="0" borderId="40" xfId="2" applyFont="1" applyBorder="1" applyAlignment="1">
      <alignment horizontal="left" vertical="center"/>
    </xf>
    <xf numFmtId="0" fontId="29" fillId="0" borderId="0" xfId="2" applyFont="1" applyAlignment="1">
      <alignment horizontal="left" vertical="center"/>
    </xf>
    <xf numFmtId="0" fontId="29" fillId="13" borderId="0" xfId="2" applyFont="1" applyFill="1" applyAlignment="1">
      <alignment horizontal="left" vertical="center"/>
    </xf>
    <xf numFmtId="180" fontId="29" fillId="13" borderId="0" xfId="2" applyNumberFormat="1" applyFont="1" applyFill="1" applyAlignment="1">
      <alignment horizontal="left" vertical="center"/>
    </xf>
    <xf numFmtId="6" fontId="29" fillId="13" borderId="0" xfId="3" applyFont="1" applyFill="1" applyBorder="1" applyAlignment="1">
      <alignment horizontal="left" vertical="center"/>
    </xf>
    <xf numFmtId="0" fontId="32" fillId="0" borderId="0" xfId="2" applyFont="1" applyAlignment="1">
      <alignment horizontal="left" vertical="center"/>
    </xf>
    <xf numFmtId="6" fontId="29" fillId="13" borderId="0" xfId="2" applyNumberFormat="1" applyFont="1" applyFill="1" applyAlignment="1">
      <alignment horizontal="left" vertical="center"/>
    </xf>
    <xf numFmtId="0" fontId="29" fillId="13" borderId="0" xfId="3" applyNumberFormat="1" applyFont="1" applyFill="1" applyBorder="1" applyAlignment="1">
      <alignment horizontal="left" vertical="center"/>
    </xf>
    <xf numFmtId="0" fontId="29" fillId="0" borderId="34" xfId="2" applyFont="1" applyBorder="1" applyAlignment="1">
      <alignment horizontal="left" vertical="center"/>
    </xf>
    <xf numFmtId="0" fontId="12" fillId="0" borderId="39" xfId="2" applyFont="1" applyBorder="1">
      <alignment vertical="center"/>
    </xf>
    <xf numFmtId="0" fontId="12" fillId="0" borderId="32" xfId="2" applyFont="1" applyBorder="1">
      <alignment vertical="center"/>
    </xf>
    <xf numFmtId="0" fontId="31" fillId="0" borderId="33" xfId="2" applyFont="1" applyBorder="1">
      <alignment vertical="center"/>
    </xf>
    <xf numFmtId="0" fontId="31" fillId="0" borderId="38" xfId="2" applyFont="1" applyBorder="1">
      <alignment vertical="center"/>
    </xf>
    <xf numFmtId="0" fontId="32" fillId="0" borderId="33" xfId="2" applyFont="1" applyBorder="1" applyAlignment="1">
      <alignment horizontal="right" vertical="center"/>
    </xf>
    <xf numFmtId="0" fontId="12" fillId="0" borderId="40" xfId="2" applyFont="1" applyBorder="1">
      <alignment vertical="center"/>
    </xf>
    <xf numFmtId="0" fontId="12" fillId="0" borderId="38" xfId="2" applyFont="1" applyBorder="1">
      <alignment vertical="center"/>
    </xf>
    <xf numFmtId="0" fontId="12" fillId="0" borderId="33" xfId="2" applyFont="1" applyBorder="1">
      <alignment vertical="center"/>
    </xf>
    <xf numFmtId="0" fontId="29" fillId="0" borderId="39" xfId="2" applyFont="1" applyBorder="1" applyAlignment="1">
      <alignment horizontal="left" vertical="center"/>
    </xf>
    <xf numFmtId="0" fontId="32" fillId="0" borderId="38" xfId="2" applyFont="1" applyBorder="1" applyAlignment="1">
      <alignment horizontal="right" vertical="center"/>
    </xf>
    <xf numFmtId="179" fontId="31" fillId="0" borderId="38" xfId="2" applyNumberFormat="1" applyFont="1" applyBorder="1">
      <alignment vertical="center"/>
    </xf>
    <xf numFmtId="0" fontId="32" fillId="0" borderId="38" xfId="2" applyFont="1" applyBorder="1">
      <alignment vertical="center"/>
    </xf>
    <xf numFmtId="181" fontId="29" fillId="13" borderId="0" xfId="2" applyNumberFormat="1" applyFont="1" applyFill="1" applyAlignment="1">
      <alignment horizontal="left" vertical="center"/>
    </xf>
    <xf numFmtId="6" fontId="9" fillId="13" borderId="0" xfId="2" applyNumberFormat="1" applyFont="1" applyFill="1" applyAlignment="1">
      <alignment horizontal="left" vertical="center"/>
    </xf>
    <xf numFmtId="176" fontId="3" fillId="8" borderId="8" xfId="0" applyNumberFormat="1" applyFont="1" applyFill="1" applyBorder="1" applyAlignment="1">
      <alignment horizontal="right" vertical="center"/>
    </xf>
    <xf numFmtId="0" fontId="29" fillId="0" borderId="26" xfId="2" applyFont="1" applyBorder="1" applyAlignment="1">
      <alignment horizontal="left" vertical="center"/>
    </xf>
    <xf numFmtId="6" fontId="29" fillId="0" borderId="26" xfId="2" applyNumberFormat="1" applyFont="1" applyBorder="1" applyAlignment="1">
      <alignment horizontal="left" vertical="center"/>
    </xf>
    <xf numFmtId="180" fontId="29" fillId="0" borderId="26" xfId="2" applyNumberFormat="1" applyFont="1" applyBorder="1" applyAlignment="1">
      <alignment horizontal="left" vertical="center"/>
    </xf>
    <xf numFmtId="181" fontId="29" fillId="0" borderId="26" xfId="2" applyNumberFormat="1" applyFont="1" applyBorder="1" applyAlignment="1">
      <alignment horizontal="left" vertical="center"/>
    </xf>
    <xf numFmtId="182" fontId="29" fillId="0" borderId="26" xfId="2" applyNumberFormat="1" applyFont="1" applyBorder="1" applyAlignment="1">
      <alignment horizontal="left" vertical="center"/>
    </xf>
    <xf numFmtId="0" fontId="32" fillId="0" borderId="0" xfId="2" applyFont="1" applyAlignment="1">
      <alignment horizontal="right" vertical="center"/>
    </xf>
    <xf numFmtId="183" fontId="29" fillId="0" borderId="39" xfId="2" applyNumberFormat="1" applyFont="1" applyBorder="1" applyAlignment="1">
      <alignment horizontal="left" vertical="center"/>
    </xf>
    <xf numFmtId="0" fontId="16" fillId="2" borderId="1" xfId="0" applyFont="1" applyFill="1" applyBorder="1" applyAlignment="1">
      <alignment horizontal="left" vertical="center" wrapText="1"/>
    </xf>
    <xf numFmtId="0" fontId="17" fillId="0" borderId="2" xfId="0" applyFont="1" applyBorder="1" applyAlignment="1">
      <alignment vertical="center"/>
    </xf>
    <xf numFmtId="0" fontId="17" fillId="0" borderId="3" xfId="0" applyFont="1" applyBorder="1" applyAlignment="1">
      <alignment vertical="center"/>
    </xf>
    <xf numFmtId="0" fontId="3" fillId="3" borderId="1" xfId="0" applyFont="1" applyFill="1" applyBorder="1" applyAlignment="1">
      <alignment horizontal="left" vertical="center" wrapText="1"/>
    </xf>
    <xf numFmtId="0" fontId="22" fillId="4" borderId="5" xfId="0" applyFont="1" applyFill="1" applyBorder="1" applyAlignment="1">
      <alignment horizontal="center" vertical="center"/>
    </xf>
    <xf numFmtId="0" fontId="17" fillId="0" borderId="6" xfId="0" applyFont="1" applyBorder="1" applyAlignment="1">
      <alignment vertical="center"/>
    </xf>
    <xf numFmtId="0" fontId="22" fillId="4" borderId="4" xfId="0" applyFont="1" applyFill="1" applyBorder="1" applyAlignment="1">
      <alignment horizontal="center" vertical="center"/>
    </xf>
    <xf numFmtId="0" fontId="17" fillId="0" borderId="4" xfId="0" applyFont="1" applyBorder="1" applyAlignment="1">
      <alignment vertical="center"/>
    </xf>
    <xf numFmtId="0" fontId="6" fillId="0" borderId="26" xfId="0" applyFont="1" applyBorder="1" applyAlignment="1">
      <alignment horizontal="center" vertical="center"/>
    </xf>
    <xf numFmtId="0" fontId="0" fillId="0" borderId="26" xfId="0" applyBorder="1" applyAlignment="1">
      <alignment vertical="center"/>
    </xf>
    <xf numFmtId="0" fontId="5" fillId="0" borderId="39" xfId="0" applyFont="1" applyBorder="1" applyAlignment="1">
      <alignment horizontal="center" vertical="center"/>
    </xf>
    <xf numFmtId="0" fontId="5" fillId="0" borderId="26" xfId="0" applyFont="1" applyBorder="1" applyAlignment="1">
      <alignment horizontal="center" vertical="center"/>
    </xf>
    <xf numFmtId="0" fontId="29" fillId="14" borderId="0" xfId="2" applyFont="1" applyFill="1" applyAlignment="1">
      <alignment horizontal="left" vertical="top" wrapText="1"/>
    </xf>
    <xf numFmtId="0" fontId="29" fillId="14" borderId="0" xfId="2" applyFont="1" applyFill="1" applyAlignment="1">
      <alignment horizontal="left" vertical="top"/>
    </xf>
    <xf numFmtId="0" fontId="29" fillId="0" borderId="40" xfId="2" applyFont="1" applyBorder="1" applyAlignment="1">
      <alignment horizontal="center" vertical="center"/>
    </xf>
    <xf numFmtId="0" fontId="29" fillId="0" borderId="38" xfId="2" applyFont="1" applyBorder="1" applyAlignment="1">
      <alignment horizontal="center" vertical="center"/>
    </xf>
    <xf numFmtId="0" fontId="29" fillId="0" borderId="39" xfId="2" applyFont="1" applyBorder="1" applyAlignment="1">
      <alignment horizontal="center" vertical="center"/>
    </xf>
  </cellXfs>
  <cellStyles count="4">
    <cellStyle name="通貨" xfId="1" builtinId="7"/>
    <cellStyle name="通貨 2" xfId="3"/>
    <cellStyle name="標準" xfId="0" builtinId="0"/>
    <cellStyle name="標準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1</a:t>
            </a:r>
            <a:r>
              <a:rPr lang="ja-JP"/>
              <a:t>試験の削減効果（費用）</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1"/>
          <c:order val="1"/>
          <c:tx>
            <c:strRef>
              <c:f>Summary!$A$5</c:f>
              <c:strCache>
                <c:ptCount val="1"/>
                <c:pt idx="0">
                  <c:v>人件費</c:v>
                </c:pt>
              </c:strCache>
            </c:strRef>
          </c:tx>
          <c:spPr>
            <a:solidFill>
              <a:schemeClr val="accent3"/>
            </a:solidFill>
            <a:ln>
              <a:noFill/>
            </a:ln>
            <a:effectLst/>
          </c:spPr>
          <c:invertIfNegative val="0"/>
          <c:cat>
            <c:multiLvlStrRef>
              <c:extLst>
                <c:ext xmlns:c15="http://schemas.microsoft.com/office/drawing/2012/chart" uri="{02D57815-91ED-43cb-92C2-25804820EDAC}">
                  <c15:fullRef>
                    <c15:sqref>Summary!$B$2:$G$3</c15:sqref>
                  </c15:fullRef>
                </c:ext>
              </c:extLst>
              <c:f>Summary!$B$2:$G$3</c:f>
              <c:multiLvlStrCache>
                <c:ptCount val="4"/>
                <c:lvl>
                  <c:pt idx="0">
                    <c:v>紙</c:v>
                  </c:pt>
                  <c:pt idx="1">
                    <c:v>電磁化</c:v>
                  </c:pt>
                  <c:pt idx="2">
                    <c:v>紙</c:v>
                  </c:pt>
                  <c:pt idx="3">
                    <c:v>電磁化</c:v>
                  </c:pt>
                </c:lvl>
                <c:lvl>
                  <c:pt idx="0">
                    <c:v>依頼者</c:v>
                  </c:pt>
                  <c:pt idx="2">
                    <c:v>施設</c:v>
                  </c:pt>
                </c:lvl>
              </c:multiLvlStrCache>
            </c:multiLvlStrRef>
          </c:cat>
          <c:val>
            <c:numRef>
              <c:extLst>
                <c:ext xmlns:c15="http://schemas.microsoft.com/office/drawing/2012/chart" uri="{02D57815-91ED-43cb-92C2-25804820EDAC}">
                  <c15:fullRef>
                    <c15:sqref>Summary!$B$5:$G$5</c15:sqref>
                  </c15:fullRef>
                </c:ext>
              </c:extLst>
              <c:f>(Summary!$B$5:$C$5,Summary!$E$5:$F$5)</c:f>
              <c:numCache>
                <c:formatCode>#,##0_ </c:formatCode>
                <c:ptCount val="4"/>
                <c:pt idx="0">
                  <c:v>27450000</c:v>
                </c:pt>
                <c:pt idx="1">
                  <c:v>3100000</c:v>
                </c:pt>
                <c:pt idx="2">
                  <c:v>33400000</c:v>
                </c:pt>
                <c:pt idx="3">
                  <c:v>10860000</c:v>
                </c:pt>
              </c:numCache>
            </c:numRef>
          </c:val>
          <c:extLst>
            <c:ext xmlns:c16="http://schemas.microsoft.com/office/drawing/2014/chart" uri="{C3380CC4-5D6E-409C-BE32-E72D297353CC}">
              <c16:uniqueId val="{00000000-4D37-442D-8E27-30F199FA2B00}"/>
            </c:ext>
          </c:extLst>
        </c:ser>
        <c:ser>
          <c:idx val="2"/>
          <c:order val="2"/>
          <c:tx>
            <c:strRef>
              <c:f>Summary!$A$6</c:f>
              <c:strCache>
                <c:ptCount val="1"/>
                <c:pt idx="0">
                  <c:v>交通費</c:v>
                </c:pt>
              </c:strCache>
            </c:strRef>
          </c:tx>
          <c:spPr>
            <a:solidFill>
              <a:schemeClr val="accent5"/>
            </a:solidFill>
            <a:ln>
              <a:noFill/>
            </a:ln>
            <a:effectLst/>
          </c:spPr>
          <c:invertIfNegative val="0"/>
          <c:cat>
            <c:multiLvlStrRef>
              <c:extLst>
                <c:ext xmlns:c15="http://schemas.microsoft.com/office/drawing/2012/chart" uri="{02D57815-91ED-43cb-92C2-25804820EDAC}">
                  <c15:fullRef>
                    <c15:sqref>Summary!$B$2:$G$3</c15:sqref>
                  </c15:fullRef>
                </c:ext>
              </c:extLst>
              <c:f>Summary!$B$2:$G$3</c:f>
              <c:multiLvlStrCache>
                <c:ptCount val="4"/>
                <c:lvl>
                  <c:pt idx="0">
                    <c:v>紙</c:v>
                  </c:pt>
                  <c:pt idx="1">
                    <c:v>電磁化</c:v>
                  </c:pt>
                  <c:pt idx="2">
                    <c:v>紙</c:v>
                  </c:pt>
                  <c:pt idx="3">
                    <c:v>電磁化</c:v>
                  </c:pt>
                </c:lvl>
                <c:lvl>
                  <c:pt idx="0">
                    <c:v>依頼者</c:v>
                  </c:pt>
                  <c:pt idx="2">
                    <c:v>施設</c:v>
                  </c:pt>
                </c:lvl>
              </c:multiLvlStrCache>
            </c:multiLvlStrRef>
          </c:cat>
          <c:val>
            <c:numRef>
              <c:extLst>
                <c:ext xmlns:c15="http://schemas.microsoft.com/office/drawing/2012/chart" uri="{02D57815-91ED-43cb-92C2-25804820EDAC}">
                  <c15:fullRef>
                    <c15:sqref>Summary!$B$6:$G$6</c15:sqref>
                  </c15:fullRef>
                </c:ext>
              </c:extLst>
              <c:f>(Summary!$B$6:$C$6,Summary!$E$6:$F$6)</c:f>
              <c:numCache>
                <c:formatCode>#,##0_ </c:formatCode>
                <c:ptCount val="4"/>
                <c:pt idx="0">
                  <c:v>1800000</c:v>
                </c:pt>
                <c:pt idx="1">
                  <c:v>600000</c:v>
                </c:pt>
                <c:pt idx="2">
                  <c:v>0</c:v>
                </c:pt>
                <c:pt idx="3">
                  <c:v>0</c:v>
                </c:pt>
              </c:numCache>
            </c:numRef>
          </c:val>
          <c:extLst>
            <c:ext xmlns:c16="http://schemas.microsoft.com/office/drawing/2014/chart" uri="{C3380CC4-5D6E-409C-BE32-E72D297353CC}">
              <c16:uniqueId val="{00000001-4D37-442D-8E27-30F199FA2B00}"/>
            </c:ext>
          </c:extLst>
        </c:ser>
        <c:ser>
          <c:idx val="3"/>
          <c:order val="3"/>
          <c:tx>
            <c:strRef>
              <c:f>Summary!$A$7</c:f>
              <c:strCache>
                <c:ptCount val="1"/>
                <c:pt idx="0">
                  <c:v>紙・印刷代</c:v>
                </c:pt>
              </c:strCache>
            </c:strRef>
          </c:tx>
          <c:spPr>
            <a:solidFill>
              <a:schemeClr val="accent1">
                <a:lumMod val="60000"/>
              </a:schemeClr>
            </a:solidFill>
            <a:ln>
              <a:noFill/>
            </a:ln>
            <a:effectLst/>
          </c:spPr>
          <c:invertIfNegative val="0"/>
          <c:cat>
            <c:multiLvlStrRef>
              <c:extLst>
                <c:ext xmlns:c15="http://schemas.microsoft.com/office/drawing/2012/chart" uri="{02D57815-91ED-43cb-92C2-25804820EDAC}">
                  <c15:fullRef>
                    <c15:sqref>Summary!$B$2:$G$3</c15:sqref>
                  </c15:fullRef>
                </c:ext>
              </c:extLst>
              <c:f>Summary!$B$2:$G$3</c:f>
              <c:multiLvlStrCache>
                <c:ptCount val="4"/>
                <c:lvl>
                  <c:pt idx="0">
                    <c:v>紙</c:v>
                  </c:pt>
                  <c:pt idx="1">
                    <c:v>電磁化</c:v>
                  </c:pt>
                  <c:pt idx="2">
                    <c:v>紙</c:v>
                  </c:pt>
                  <c:pt idx="3">
                    <c:v>電磁化</c:v>
                  </c:pt>
                </c:lvl>
                <c:lvl>
                  <c:pt idx="0">
                    <c:v>依頼者</c:v>
                  </c:pt>
                  <c:pt idx="2">
                    <c:v>施設</c:v>
                  </c:pt>
                </c:lvl>
              </c:multiLvlStrCache>
            </c:multiLvlStrRef>
          </c:cat>
          <c:val>
            <c:numRef>
              <c:extLst>
                <c:ext xmlns:c15="http://schemas.microsoft.com/office/drawing/2012/chart" uri="{02D57815-91ED-43cb-92C2-25804820EDAC}">
                  <c15:fullRef>
                    <c15:sqref>Summary!$B$7:$G$7</c15:sqref>
                  </c15:fullRef>
                </c:ext>
              </c:extLst>
              <c:f>(Summary!$B$7:$C$7,Summary!$E$7:$F$7)</c:f>
              <c:numCache>
                <c:formatCode>#,##0_ </c:formatCode>
                <c:ptCount val="4"/>
                <c:pt idx="0">
                  <c:v>2662320</c:v>
                </c:pt>
                <c:pt idx="1">
                  <c:v>0</c:v>
                </c:pt>
                <c:pt idx="2">
                  <c:v>26400</c:v>
                </c:pt>
                <c:pt idx="3">
                  <c:v>0</c:v>
                </c:pt>
              </c:numCache>
            </c:numRef>
          </c:val>
          <c:extLst>
            <c:ext xmlns:c16="http://schemas.microsoft.com/office/drawing/2014/chart" uri="{C3380CC4-5D6E-409C-BE32-E72D297353CC}">
              <c16:uniqueId val="{00000002-4D37-442D-8E27-30F199FA2B00}"/>
            </c:ext>
          </c:extLst>
        </c:ser>
        <c:ser>
          <c:idx val="4"/>
          <c:order val="4"/>
          <c:tx>
            <c:strRef>
              <c:f>Summary!$A$8</c:f>
              <c:strCache>
                <c:ptCount val="1"/>
                <c:pt idx="0">
                  <c:v>郵送費</c:v>
                </c:pt>
              </c:strCache>
            </c:strRef>
          </c:tx>
          <c:spPr>
            <a:solidFill>
              <a:schemeClr val="accent3">
                <a:lumMod val="60000"/>
              </a:schemeClr>
            </a:solidFill>
            <a:ln>
              <a:noFill/>
            </a:ln>
            <a:effectLst/>
          </c:spPr>
          <c:invertIfNegative val="0"/>
          <c:cat>
            <c:multiLvlStrRef>
              <c:extLst>
                <c:ext xmlns:c15="http://schemas.microsoft.com/office/drawing/2012/chart" uri="{02D57815-91ED-43cb-92C2-25804820EDAC}">
                  <c15:fullRef>
                    <c15:sqref>Summary!$B$2:$G$3</c15:sqref>
                  </c15:fullRef>
                </c:ext>
              </c:extLst>
              <c:f>Summary!$B$2:$G$3</c:f>
              <c:multiLvlStrCache>
                <c:ptCount val="4"/>
                <c:lvl>
                  <c:pt idx="0">
                    <c:v>紙</c:v>
                  </c:pt>
                  <c:pt idx="1">
                    <c:v>電磁化</c:v>
                  </c:pt>
                  <c:pt idx="2">
                    <c:v>紙</c:v>
                  </c:pt>
                  <c:pt idx="3">
                    <c:v>電磁化</c:v>
                  </c:pt>
                </c:lvl>
                <c:lvl>
                  <c:pt idx="0">
                    <c:v>依頼者</c:v>
                  </c:pt>
                  <c:pt idx="2">
                    <c:v>施設</c:v>
                  </c:pt>
                </c:lvl>
              </c:multiLvlStrCache>
            </c:multiLvlStrRef>
          </c:cat>
          <c:val>
            <c:numRef>
              <c:extLst>
                <c:ext xmlns:c15="http://schemas.microsoft.com/office/drawing/2012/chart" uri="{02D57815-91ED-43cb-92C2-25804820EDAC}">
                  <c15:fullRef>
                    <c15:sqref>Summary!$B$8:$G$8</c15:sqref>
                  </c15:fullRef>
                </c:ext>
              </c:extLst>
              <c:f>(Summary!$B$8:$C$8,Summary!$E$8:$F$8)</c:f>
              <c:numCache>
                <c:formatCode>#,##0_ </c:formatCode>
                <c:ptCount val="4"/>
                <c:pt idx="0">
                  <c:v>982500</c:v>
                </c:pt>
                <c:pt idx="1">
                  <c:v>0</c:v>
                </c:pt>
                <c:pt idx="2">
                  <c:v>0</c:v>
                </c:pt>
                <c:pt idx="3">
                  <c:v>0</c:v>
                </c:pt>
              </c:numCache>
            </c:numRef>
          </c:val>
          <c:extLst>
            <c:ext xmlns:c16="http://schemas.microsoft.com/office/drawing/2014/chart" uri="{C3380CC4-5D6E-409C-BE32-E72D297353CC}">
              <c16:uniqueId val="{00000003-4D37-442D-8E27-30F199FA2B00}"/>
            </c:ext>
          </c:extLst>
        </c:ser>
        <c:ser>
          <c:idx val="5"/>
          <c:order val="5"/>
          <c:tx>
            <c:strRef>
              <c:f>Summary!$A$9</c:f>
              <c:strCache>
                <c:ptCount val="1"/>
                <c:pt idx="0">
                  <c:v>資料保管</c:v>
                </c:pt>
              </c:strCache>
            </c:strRef>
          </c:tx>
          <c:spPr>
            <a:solidFill>
              <a:schemeClr val="accent5">
                <a:lumMod val="60000"/>
              </a:schemeClr>
            </a:solidFill>
            <a:ln>
              <a:noFill/>
            </a:ln>
            <a:effectLst/>
          </c:spPr>
          <c:invertIfNegative val="0"/>
          <c:cat>
            <c:multiLvlStrRef>
              <c:extLst>
                <c:ext xmlns:c15="http://schemas.microsoft.com/office/drawing/2012/chart" uri="{02D57815-91ED-43cb-92C2-25804820EDAC}">
                  <c15:fullRef>
                    <c15:sqref>Summary!$B$2:$G$3</c15:sqref>
                  </c15:fullRef>
                </c:ext>
              </c:extLst>
              <c:f>Summary!$B$2:$G$3</c:f>
              <c:multiLvlStrCache>
                <c:ptCount val="4"/>
                <c:lvl>
                  <c:pt idx="0">
                    <c:v>紙</c:v>
                  </c:pt>
                  <c:pt idx="1">
                    <c:v>電磁化</c:v>
                  </c:pt>
                  <c:pt idx="2">
                    <c:v>紙</c:v>
                  </c:pt>
                  <c:pt idx="3">
                    <c:v>電磁化</c:v>
                  </c:pt>
                </c:lvl>
                <c:lvl>
                  <c:pt idx="0">
                    <c:v>依頼者</c:v>
                  </c:pt>
                  <c:pt idx="2">
                    <c:v>施設</c:v>
                  </c:pt>
                </c:lvl>
              </c:multiLvlStrCache>
            </c:multiLvlStrRef>
          </c:cat>
          <c:val>
            <c:numRef>
              <c:extLst>
                <c:ext xmlns:c15="http://schemas.microsoft.com/office/drawing/2012/chart" uri="{02D57815-91ED-43cb-92C2-25804820EDAC}">
                  <c15:fullRef>
                    <c15:sqref>Summary!$B$9:$G$9</c15:sqref>
                  </c15:fullRef>
                </c:ext>
              </c:extLst>
              <c:f>(Summary!$B$9:$C$9,Summary!$E$9:$F$9)</c:f>
              <c:numCache>
                <c:formatCode>#,##0_ </c:formatCode>
                <c:ptCount val="4"/>
                <c:pt idx="0">
                  <c:v>3399740</c:v>
                </c:pt>
                <c:pt idx="1">
                  <c:v>2400</c:v>
                </c:pt>
                <c:pt idx="2">
                  <c:v>14105600</c:v>
                </c:pt>
                <c:pt idx="3">
                  <c:v>0</c:v>
                </c:pt>
              </c:numCache>
            </c:numRef>
          </c:val>
          <c:extLst>
            <c:ext xmlns:c16="http://schemas.microsoft.com/office/drawing/2014/chart" uri="{C3380CC4-5D6E-409C-BE32-E72D297353CC}">
              <c16:uniqueId val="{00000004-4D37-442D-8E27-30F199FA2B00}"/>
            </c:ext>
          </c:extLst>
        </c:ser>
        <c:ser>
          <c:idx val="6"/>
          <c:order val="6"/>
          <c:tx>
            <c:strRef>
              <c:f>Summary!$A$10</c:f>
              <c:strCache>
                <c:ptCount val="1"/>
                <c:pt idx="0">
                  <c:v>システム利用料</c:v>
                </c:pt>
              </c:strCache>
            </c:strRef>
          </c:tx>
          <c:spPr>
            <a:solidFill>
              <a:schemeClr val="accent1">
                <a:lumMod val="80000"/>
                <a:lumOff val="20000"/>
              </a:schemeClr>
            </a:solidFill>
            <a:ln>
              <a:noFill/>
            </a:ln>
            <a:effectLst/>
          </c:spPr>
          <c:invertIfNegative val="0"/>
          <c:cat>
            <c:multiLvlStrRef>
              <c:extLst>
                <c:ext xmlns:c15="http://schemas.microsoft.com/office/drawing/2012/chart" uri="{02D57815-91ED-43cb-92C2-25804820EDAC}">
                  <c15:fullRef>
                    <c15:sqref>Summary!$B$2:$G$3</c15:sqref>
                  </c15:fullRef>
                </c:ext>
              </c:extLst>
              <c:f>Summary!$B$2:$G$3</c:f>
              <c:multiLvlStrCache>
                <c:ptCount val="4"/>
                <c:lvl>
                  <c:pt idx="0">
                    <c:v>紙</c:v>
                  </c:pt>
                  <c:pt idx="1">
                    <c:v>電磁化</c:v>
                  </c:pt>
                  <c:pt idx="2">
                    <c:v>紙</c:v>
                  </c:pt>
                  <c:pt idx="3">
                    <c:v>電磁化</c:v>
                  </c:pt>
                </c:lvl>
                <c:lvl>
                  <c:pt idx="0">
                    <c:v>依頼者</c:v>
                  </c:pt>
                  <c:pt idx="2">
                    <c:v>施設</c:v>
                  </c:pt>
                </c:lvl>
              </c:multiLvlStrCache>
            </c:multiLvlStrRef>
          </c:cat>
          <c:val>
            <c:numRef>
              <c:extLst>
                <c:ext xmlns:c15="http://schemas.microsoft.com/office/drawing/2012/chart" uri="{02D57815-91ED-43cb-92C2-25804820EDAC}">
                  <c15:fullRef>
                    <c15:sqref>Summary!$B$10:$G$10</c15:sqref>
                  </c15:fullRef>
                </c:ext>
              </c:extLst>
              <c:f>(Summary!$B$10:$C$10,Summary!$E$10:$F$10)</c:f>
              <c:numCache>
                <c:formatCode>#,##0_ </c:formatCode>
                <c:ptCount val="4"/>
                <c:pt idx="1">
                  <c:v>7200000</c:v>
                </c:pt>
                <c:pt idx="2">
                  <c:v>0</c:v>
                </c:pt>
                <c:pt idx="3">
                  <c:v>0</c:v>
                </c:pt>
              </c:numCache>
            </c:numRef>
          </c:val>
          <c:extLst xmlns:c15="http://schemas.microsoft.com/office/drawing/2012/chart">
            <c:ext xmlns:c16="http://schemas.microsoft.com/office/drawing/2014/chart" uri="{C3380CC4-5D6E-409C-BE32-E72D297353CC}">
              <c16:uniqueId val="{00000006-4D37-442D-8E27-30F199FA2B00}"/>
            </c:ext>
          </c:extLst>
        </c:ser>
        <c:dLbls>
          <c:showLegendKey val="0"/>
          <c:showVal val="0"/>
          <c:showCatName val="0"/>
          <c:showSerName val="0"/>
          <c:showPercent val="0"/>
          <c:showBubbleSize val="0"/>
        </c:dLbls>
        <c:gapWidth val="150"/>
        <c:overlap val="100"/>
        <c:axId val="1680498255"/>
        <c:axId val="1680498671"/>
        <c:extLst>
          <c:ext xmlns:c15="http://schemas.microsoft.com/office/drawing/2012/chart" uri="{02D57815-91ED-43cb-92C2-25804820EDAC}">
            <c15:filteredBarSeries>
              <c15:ser>
                <c:idx val="0"/>
                <c:order val="0"/>
                <c:tx>
                  <c:strRef>
                    <c:extLst>
                      <c:ext uri="{02D57815-91ED-43cb-92C2-25804820EDAC}">
                        <c15:formulaRef>
                          <c15:sqref>Summary!$A$4</c15:sqref>
                        </c15:formulaRef>
                      </c:ext>
                    </c:extLst>
                    <c:strCache>
                      <c:ptCount val="1"/>
                      <c:pt idx="0">
                        <c:v>作業工数</c:v>
                      </c:pt>
                    </c:strCache>
                  </c:strRef>
                </c:tx>
                <c:spPr>
                  <a:solidFill>
                    <a:schemeClr val="accent1"/>
                  </a:solidFill>
                  <a:ln>
                    <a:noFill/>
                  </a:ln>
                  <a:effectLst/>
                </c:spPr>
                <c:invertIfNegative val="0"/>
                <c:cat>
                  <c:multiLvlStrRef>
                    <c:extLst>
                      <c:ext uri="{02D57815-91ED-43cb-92C2-25804820EDAC}">
                        <c15:fullRef>
                          <c15:sqref>Summary!$B$2:$G$3</c15:sqref>
                        </c15:fullRef>
                        <c15:formulaRef>
                          <c15:sqref>Summary!$B$2:$G$3</c15:sqref>
                        </c15:formulaRef>
                      </c:ext>
                    </c:extLst>
                    <c:multiLvlStrCache>
                      <c:ptCount val="4"/>
                      <c:lvl>
                        <c:pt idx="0">
                          <c:v>紙</c:v>
                        </c:pt>
                        <c:pt idx="1">
                          <c:v>電磁化</c:v>
                        </c:pt>
                        <c:pt idx="2">
                          <c:v>紙</c:v>
                        </c:pt>
                        <c:pt idx="3">
                          <c:v>電磁化</c:v>
                        </c:pt>
                      </c:lvl>
                      <c:lvl>
                        <c:pt idx="0">
                          <c:v>依頼者</c:v>
                        </c:pt>
                        <c:pt idx="2">
                          <c:v>施設</c:v>
                        </c:pt>
                      </c:lvl>
                    </c:multiLvlStrCache>
                  </c:multiLvlStrRef>
                </c:cat>
                <c:val>
                  <c:numRef>
                    <c:extLst>
                      <c:ext uri="{02D57815-91ED-43cb-92C2-25804820EDAC}">
                        <c15:fullRef>
                          <c15:sqref>Summary!$B$4:$G$4</c15:sqref>
                        </c15:fullRef>
                        <c15:formulaRef>
                          <c15:sqref>(Summary!$B$4:$C$4,Summary!$E$4:$F$4)</c15:sqref>
                        </c15:formulaRef>
                      </c:ext>
                    </c:extLst>
                    <c:numCache>
                      <c:formatCode>#,##0_ </c:formatCode>
                      <c:ptCount val="4"/>
                      <c:pt idx="0">
                        <c:v>20.756250000000001</c:v>
                      </c:pt>
                      <c:pt idx="1">
                        <c:v>1.9375</c:v>
                      </c:pt>
                      <c:pt idx="2">
                        <c:v>36.59375</c:v>
                      </c:pt>
                      <c:pt idx="3">
                        <c:v>8.484375</c:v>
                      </c:pt>
                    </c:numCache>
                  </c:numRef>
                </c:val>
                <c:extLst>
                  <c:ext xmlns:c16="http://schemas.microsoft.com/office/drawing/2014/chart" uri="{C3380CC4-5D6E-409C-BE32-E72D297353CC}">
                    <c16:uniqueId val="{00000005-4D37-442D-8E27-30F199FA2B00}"/>
                  </c:ext>
                </c:extLst>
              </c15:ser>
            </c15:filteredBarSeries>
          </c:ext>
        </c:extLst>
      </c:barChart>
      <c:catAx>
        <c:axId val="16804982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0498671"/>
        <c:crosses val="autoZero"/>
        <c:auto val="1"/>
        <c:lblAlgn val="ctr"/>
        <c:lblOffset val="100"/>
        <c:noMultiLvlLbl val="0"/>
      </c:catAx>
      <c:valAx>
        <c:axId val="1680498671"/>
        <c:scaling>
          <c:orientation val="minMax"/>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049825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1</a:t>
            </a:r>
            <a:r>
              <a:rPr lang="ja-JP" altLang="en-US"/>
              <a:t>試験</a:t>
            </a:r>
            <a:r>
              <a:rPr lang="en-US" altLang="ja-JP"/>
              <a:t>1</a:t>
            </a:r>
            <a:r>
              <a:rPr lang="ja-JP" altLang="en-US"/>
              <a:t>年間当りのコスト削減効果</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1"/>
          <c:order val="1"/>
          <c:tx>
            <c:strRef>
              <c:f>Summary!$A$20</c:f>
              <c:strCache>
                <c:ptCount val="1"/>
                <c:pt idx="0">
                  <c:v>人件費</c:v>
                </c:pt>
              </c:strCache>
            </c:strRef>
          </c:tx>
          <c:spPr>
            <a:solidFill>
              <a:schemeClr val="accent3"/>
            </a:solidFill>
            <a:ln>
              <a:noFill/>
            </a:ln>
            <a:effectLst/>
          </c:spPr>
          <c:invertIfNegative val="0"/>
          <c:cat>
            <c:multiLvlStrRef>
              <c:extLst>
                <c:ext xmlns:c15="http://schemas.microsoft.com/office/drawing/2012/chart" uri="{02D57815-91ED-43cb-92C2-25804820EDAC}">
                  <c15:fullRef>
                    <c15:sqref>Summary!$B$17:$G$18</c15:sqref>
                  </c15:fullRef>
                </c:ext>
              </c:extLst>
              <c:f>Summary!$B$17:$G$18</c:f>
              <c:multiLvlStrCache>
                <c:ptCount val="4"/>
                <c:lvl>
                  <c:pt idx="0">
                    <c:v>紙</c:v>
                  </c:pt>
                  <c:pt idx="1">
                    <c:v>電磁化</c:v>
                  </c:pt>
                  <c:pt idx="2">
                    <c:v>紙</c:v>
                  </c:pt>
                  <c:pt idx="3">
                    <c:v>電磁化</c:v>
                  </c:pt>
                </c:lvl>
                <c:lvl>
                  <c:pt idx="0">
                    <c:v>依頼者</c:v>
                  </c:pt>
                  <c:pt idx="2">
                    <c:v>施設</c:v>
                  </c:pt>
                </c:lvl>
              </c:multiLvlStrCache>
            </c:multiLvlStrRef>
          </c:cat>
          <c:val>
            <c:numRef>
              <c:extLst>
                <c:ext xmlns:c15="http://schemas.microsoft.com/office/drawing/2012/chart" uri="{02D57815-91ED-43cb-92C2-25804820EDAC}">
                  <c15:fullRef>
                    <c15:sqref>Summary!$B$20:$G$20</c15:sqref>
                  </c15:fullRef>
                </c:ext>
              </c:extLst>
              <c:f>(Summary!$B$20:$C$20,Summary!$E$20:$F$20)</c:f>
              <c:numCache>
                <c:formatCode>#,##0_ </c:formatCode>
                <c:ptCount val="4"/>
                <c:pt idx="0">
                  <c:v>457500</c:v>
                </c:pt>
                <c:pt idx="1">
                  <c:v>51666.666666666664</c:v>
                </c:pt>
                <c:pt idx="2">
                  <c:v>556666.66666666663</c:v>
                </c:pt>
                <c:pt idx="3">
                  <c:v>181000</c:v>
                </c:pt>
              </c:numCache>
            </c:numRef>
          </c:val>
          <c:extLst>
            <c:ext xmlns:c16="http://schemas.microsoft.com/office/drawing/2014/chart" uri="{C3380CC4-5D6E-409C-BE32-E72D297353CC}">
              <c16:uniqueId val="{00000000-E736-4D75-8130-872491D577F7}"/>
            </c:ext>
          </c:extLst>
        </c:ser>
        <c:ser>
          <c:idx val="2"/>
          <c:order val="2"/>
          <c:tx>
            <c:strRef>
              <c:f>Summary!$A$21</c:f>
              <c:strCache>
                <c:ptCount val="1"/>
                <c:pt idx="0">
                  <c:v>交通費</c:v>
                </c:pt>
              </c:strCache>
            </c:strRef>
          </c:tx>
          <c:spPr>
            <a:solidFill>
              <a:schemeClr val="accent5"/>
            </a:solidFill>
            <a:ln>
              <a:noFill/>
            </a:ln>
            <a:effectLst/>
          </c:spPr>
          <c:invertIfNegative val="0"/>
          <c:cat>
            <c:multiLvlStrRef>
              <c:extLst>
                <c:ext xmlns:c15="http://schemas.microsoft.com/office/drawing/2012/chart" uri="{02D57815-91ED-43cb-92C2-25804820EDAC}">
                  <c15:fullRef>
                    <c15:sqref>Summary!$B$17:$G$18</c15:sqref>
                  </c15:fullRef>
                </c:ext>
              </c:extLst>
              <c:f>Summary!$B$17:$G$18</c:f>
              <c:multiLvlStrCache>
                <c:ptCount val="4"/>
                <c:lvl>
                  <c:pt idx="0">
                    <c:v>紙</c:v>
                  </c:pt>
                  <c:pt idx="1">
                    <c:v>電磁化</c:v>
                  </c:pt>
                  <c:pt idx="2">
                    <c:v>紙</c:v>
                  </c:pt>
                  <c:pt idx="3">
                    <c:v>電磁化</c:v>
                  </c:pt>
                </c:lvl>
                <c:lvl>
                  <c:pt idx="0">
                    <c:v>依頼者</c:v>
                  </c:pt>
                  <c:pt idx="2">
                    <c:v>施設</c:v>
                  </c:pt>
                </c:lvl>
              </c:multiLvlStrCache>
            </c:multiLvlStrRef>
          </c:cat>
          <c:val>
            <c:numRef>
              <c:extLst>
                <c:ext xmlns:c15="http://schemas.microsoft.com/office/drawing/2012/chart" uri="{02D57815-91ED-43cb-92C2-25804820EDAC}">
                  <c15:fullRef>
                    <c15:sqref>Summary!$B$21:$G$21</c15:sqref>
                  </c15:fullRef>
                </c:ext>
              </c:extLst>
              <c:f>(Summary!$B$21:$C$21,Summary!$E$21:$F$21)</c:f>
              <c:numCache>
                <c:formatCode>#,##0_ </c:formatCode>
                <c:ptCount val="4"/>
                <c:pt idx="0">
                  <c:v>30000</c:v>
                </c:pt>
                <c:pt idx="1">
                  <c:v>10000</c:v>
                </c:pt>
                <c:pt idx="2">
                  <c:v>0</c:v>
                </c:pt>
                <c:pt idx="3">
                  <c:v>0</c:v>
                </c:pt>
              </c:numCache>
            </c:numRef>
          </c:val>
          <c:extLst>
            <c:ext xmlns:c16="http://schemas.microsoft.com/office/drawing/2014/chart" uri="{C3380CC4-5D6E-409C-BE32-E72D297353CC}">
              <c16:uniqueId val="{00000001-E736-4D75-8130-872491D577F7}"/>
            </c:ext>
          </c:extLst>
        </c:ser>
        <c:ser>
          <c:idx val="3"/>
          <c:order val="3"/>
          <c:tx>
            <c:strRef>
              <c:f>Summary!$A$22</c:f>
              <c:strCache>
                <c:ptCount val="1"/>
                <c:pt idx="0">
                  <c:v>紙・印刷代</c:v>
                </c:pt>
              </c:strCache>
            </c:strRef>
          </c:tx>
          <c:spPr>
            <a:solidFill>
              <a:schemeClr val="accent1">
                <a:lumMod val="60000"/>
              </a:schemeClr>
            </a:solidFill>
            <a:ln>
              <a:noFill/>
            </a:ln>
            <a:effectLst/>
          </c:spPr>
          <c:invertIfNegative val="0"/>
          <c:cat>
            <c:multiLvlStrRef>
              <c:extLst>
                <c:ext xmlns:c15="http://schemas.microsoft.com/office/drawing/2012/chart" uri="{02D57815-91ED-43cb-92C2-25804820EDAC}">
                  <c15:fullRef>
                    <c15:sqref>Summary!$B$17:$G$18</c15:sqref>
                  </c15:fullRef>
                </c:ext>
              </c:extLst>
              <c:f>Summary!$B$17:$G$18</c:f>
              <c:multiLvlStrCache>
                <c:ptCount val="4"/>
                <c:lvl>
                  <c:pt idx="0">
                    <c:v>紙</c:v>
                  </c:pt>
                  <c:pt idx="1">
                    <c:v>電磁化</c:v>
                  </c:pt>
                  <c:pt idx="2">
                    <c:v>紙</c:v>
                  </c:pt>
                  <c:pt idx="3">
                    <c:v>電磁化</c:v>
                  </c:pt>
                </c:lvl>
                <c:lvl>
                  <c:pt idx="0">
                    <c:v>依頼者</c:v>
                  </c:pt>
                  <c:pt idx="2">
                    <c:v>施設</c:v>
                  </c:pt>
                </c:lvl>
              </c:multiLvlStrCache>
            </c:multiLvlStrRef>
          </c:cat>
          <c:val>
            <c:numRef>
              <c:extLst>
                <c:ext xmlns:c15="http://schemas.microsoft.com/office/drawing/2012/chart" uri="{02D57815-91ED-43cb-92C2-25804820EDAC}">
                  <c15:fullRef>
                    <c15:sqref>Summary!$B$22:$G$22</c15:sqref>
                  </c15:fullRef>
                </c:ext>
              </c:extLst>
              <c:f>(Summary!$B$22:$C$22,Summary!$E$22:$F$22)</c:f>
              <c:numCache>
                <c:formatCode>#,##0_ </c:formatCode>
                <c:ptCount val="4"/>
                <c:pt idx="0">
                  <c:v>44372</c:v>
                </c:pt>
                <c:pt idx="1">
                  <c:v>0</c:v>
                </c:pt>
                <c:pt idx="2">
                  <c:v>440</c:v>
                </c:pt>
                <c:pt idx="3">
                  <c:v>0</c:v>
                </c:pt>
              </c:numCache>
            </c:numRef>
          </c:val>
          <c:extLst>
            <c:ext xmlns:c16="http://schemas.microsoft.com/office/drawing/2014/chart" uri="{C3380CC4-5D6E-409C-BE32-E72D297353CC}">
              <c16:uniqueId val="{00000002-E736-4D75-8130-872491D577F7}"/>
            </c:ext>
          </c:extLst>
        </c:ser>
        <c:ser>
          <c:idx val="4"/>
          <c:order val="4"/>
          <c:tx>
            <c:strRef>
              <c:f>Summary!$A$23</c:f>
              <c:strCache>
                <c:ptCount val="1"/>
                <c:pt idx="0">
                  <c:v>郵送費</c:v>
                </c:pt>
              </c:strCache>
            </c:strRef>
          </c:tx>
          <c:spPr>
            <a:solidFill>
              <a:schemeClr val="accent3">
                <a:lumMod val="60000"/>
              </a:schemeClr>
            </a:solidFill>
            <a:ln>
              <a:noFill/>
            </a:ln>
            <a:effectLst/>
          </c:spPr>
          <c:invertIfNegative val="0"/>
          <c:cat>
            <c:multiLvlStrRef>
              <c:extLst>
                <c:ext xmlns:c15="http://schemas.microsoft.com/office/drawing/2012/chart" uri="{02D57815-91ED-43cb-92C2-25804820EDAC}">
                  <c15:fullRef>
                    <c15:sqref>Summary!$B$17:$G$18</c15:sqref>
                  </c15:fullRef>
                </c:ext>
              </c:extLst>
              <c:f>Summary!$B$17:$G$18</c:f>
              <c:multiLvlStrCache>
                <c:ptCount val="4"/>
                <c:lvl>
                  <c:pt idx="0">
                    <c:v>紙</c:v>
                  </c:pt>
                  <c:pt idx="1">
                    <c:v>電磁化</c:v>
                  </c:pt>
                  <c:pt idx="2">
                    <c:v>紙</c:v>
                  </c:pt>
                  <c:pt idx="3">
                    <c:v>電磁化</c:v>
                  </c:pt>
                </c:lvl>
                <c:lvl>
                  <c:pt idx="0">
                    <c:v>依頼者</c:v>
                  </c:pt>
                  <c:pt idx="2">
                    <c:v>施設</c:v>
                  </c:pt>
                </c:lvl>
              </c:multiLvlStrCache>
            </c:multiLvlStrRef>
          </c:cat>
          <c:val>
            <c:numRef>
              <c:extLst>
                <c:ext xmlns:c15="http://schemas.microsoft.com/office/drawing/2012/chart" uri="{02D57815-91ED-43cb-92C2-25804820EDAC}">
                  <c15:fullRef>
                    <c15:sqref>Summary!$B$23:$G$23</c15:sqref>
                  </c15:fullRef>
                </c:ext>
              </c:extLst>
              <c:f>(Summary!$B$23:$C$23,Summary!$E$23:$F$23)</c:f>
              <c:numCache>
                <c:formatCode>#,##0_ </c:formatCode>
                <c:ptCount val="4"/>
                <c:pt idx="0">
                  <c:v>16375</c:v>
                </c:pt>
                <c:pt idx="1">
                  <c:v>0</c:v>
                </c:pt>
                <c:pt idx="2">
                  <c:v>0</c:v>
                </c:pt>
                <c:pt idx="3">
                  <c:v>0</c:v>
                </c:pt>
              </c:numCache>
            </c:numRef>
          </c:val>
          <c:extLst>
            <c:ext xmlns:c16="http://schemas.microsoft.com/office/drawing/2014/chart" uri="{C3380CC4-5D6E-409C-BE32-E72D297353CC}">
              <c16:uniqueId val="{00000003-E736-4D75-8130-872491D577F7}"/>
            </c:ext>
          </c:extLst>
        </c:ser>
        <c:ser>
          <c:idx val="5"/>
          <c:order val="5"/>
          <c:tx>
            <c:strRef>
              <c:f>Summary!$A$24</c:f>
              <c:strCache>
                <c:ptCount val="1"/>
                <c:pt idx="0">
                  <c:v>資料保管</c:v>
                </c:pt>
              </c:strCache>
            </c:strRef>
          </c:tx>
          <c:spPr>
            <a:solidFill>
              <a:schemeClr val="accent5">
                <a:lumMod val="60000"/>
              </a:schemeClr>
            </a:solidFill>
            <a:ln>
              <a:noFill/>
            </a:ln>
            <a:effectLst/>
          </c:spPr>
          <c:invertIfNegative val="0"/>
          <c:cat>
            <c:multiLvlStrRef>
              <c:extLst>
                <c:ext xmlns:c15="http://schemas.microsoft.com/office/drawing/2012/chart" uri="{02D57815-91ED-43cb-92C2-25804820EDAC}">
                  <c15:fullRef>
                    <c15:sqref>Summary!$B$17:$G$18</c15:sqref>
                  </c15:fullRef>
                </c:ext>
              </c:extLst>
              <c:f>Summary!$B$17:$G$18</c:f>
              <c:multiLvlStrCache>
                <c:ptCount val="4"/>
                <c:lvl>
                  <c:pt idx="0">
                    <c:v>紙</c:v>
                  </c:pt>
                  <c:pt idx="1">
                    <c:v>電磁化</c:v>
                  </c:pt>
                  <c:pt idx="2">
                    <c:v>紙</c:v>
                  </c:pt>
                  <c:pt idx="3">
                    <c:v>電磁化</c:v>
                  </c:pt>
                </c:lvl>
                <c:lvl>
                  <c:pt idx="0">
                    <c:v>依頼者</c:v>
                  </c:pt>
                  <c:pt idx="2">
                    <c:v>施設</c:v>
                  </c:pt>
                </c:lvl>
              </c:multiLvlStrCache>
            </c:multiLvlStrRef>
          </c:cat>
          <c:val>
            <c:numRef>
              <c:extLst>
                <c:ext xmlns:c15="http://schemas.microsoft.com/office/drawing/2012/chart" uri="{02D57815-91ED-43cb-92C2-25804820EDAC}">
                  <c15:fullRef>
                    <c15:sqref>Summary!$B$24:$G$24</c15:sqref>
                  </c15:fullRef>
                </c:ext>
              </c:extLst>
              <c:f>(Summary!$B$24:$C$24,Summary!$E$24:$F$24)</c:f>
              <c:numCache>
                <c:formatCode>#,##0_ </c:formatCode>
                <c:ptCount val="4"/>
                <c:pt idx="0">
                  <c:v>113324.66666666667</c:v>
                </c:pt>
                <c:pt idx="1">
                  <c:v>80</c:v>
                </c:pt>
                <c:pt idx="2">
                  <c:v>470186.66666666669</c:v>
                </c:pt>
                <c:pt idx="3">
                  <c:v>0</c:v>
                </c:pt>
              </c:numCache>
            </c:numRef>
          </c:val>
          <c:extLst>
            <c:ext xmlns:c16="http://schemas.microsoft.com/office/drawing/2014/chart" uri="{C3380CC4-5D6E-409C-BE32-E72D297353CC}">
              <c16:uniqueId val="{00000004-E736-4D75-8130-872491D577F7}"/>
            </c:ext>
          </c:extLst>
        </c:ser>
        <c:ser>
          <c:idx val="6"/>
          <c:order val="6"/>
          <c:tx>
            <c:strRef>
              <c:f>Summary!$A$25</c:f>
              <c:strCache>
                <c:ptCount val="1"/>
                <c:pt idx="0">
                  <c:v>システム利用料</c:v>
                </c:pt>
              </c:strCache>
            </c:strRef>
          </c:tx>
          <c:spPr>
            <a:solidFill>
              <a:schemeClr val="accent1">
                <a:lumMod val="80000"/>
                <a:lumOff val="20000"/>
              </a:schemeClr>
            </a:solidFill>
            <a:ln>
              <a:noFill/>
            </a:ln>
            <a:effectLst/>
          </c:spPr>
          <c:invertIfNegative val="0"/>
          <c:cat>
            <c:multiLvlStrRef>
              <c:extLst>
                <c:ext xmlns:c15="http://schemas.microsoft.com/office/drawing/2012/chart" uri="{02D57815-91ED-43cb-92C2-25804820EDAC}">
                  <c15:fullRef>
                    <c15:sqref>Summary!$B$17:$G$18</c15:sqref>
                  </c15:fullRef>
                </c:ext>
              </c:extLst>
              <c:f>Summary!$B$17:$G$18</c:f>
              <c:multiLvlStrCache>
                <c:ptCount val="4"/>
                <c:lvl>
                  <c:pt idx="0">
                    <c:v>紙</c:v>
                  </c:pt>
                  <c:pt idx="1">
                    <c:v>電磁化</c:v>
                  </c:pt>
                  <c:pt idx="2">
                    <c:v>紙</c:v>
                  </c:pt>
                  <c:pt idx="3">
                    <c:v>電磁化</c:v>
                  </c:pt>
                </c:lvl>
                <c:lvl>
                  <c:pt idx="0">
                    <c:v>依頼者</c:v>
                  </c:pt>
                  <c:pt idx="2">
                    <c:v>施設</c:v>
                  </c:pt>
                </c:lvl>
              </c:multiLvlStrCache>
            </c:multiLvlStrRef>
          </c:cat>
          <c:val>
            <c:numRef>
              <c:extLst>
                <c:ext xmlns:c15="http://schemas.microsoft.com/office/drawing/2012/chart" uri="{02D57815-91ED-43cb-92C2-25804820EDAC}">
                  <c15:fullRef>
                    <c15:sqref>Summary!$B$25:$G$25</c15:sqref>
                  </c15:fullRef>
                </c:ext>
              </c:extLst>
              <c:f>(Summary!$B$25:$C$25,Summary!$E$25:$F$25)</c:f>
              <c:numCache>
                <c:formatCode>#,##0_ </c:formatCode>
                <c:ptCount val="4"/>
                <c:pt idx="1">
                  <c:v>120000</c:v>
                </c:pt>
                <c:pt idx="2">
                  <c:v>0</c:v>
                </c:pt>
                <c:pt idx="3">
                  <c:v>0</c:v>
                </c:pt>
              </c:numCache>
            </c:numRef>
          </c:val>
          <c:extLst xmlns:c15="http://schemas.microsoft.com/office/drawing/2012/chart">
            <c:ext xmlns:c16="http://schemas.microsoft.com/office/drawing/2014/chart" uri="{C3380CC4-5D6E-409C-BE32-E72D297353CC}">
              <c16:uniqueId val="{00000006-E736-4D75-8130-872491D577F7}"/>
            </c:ext>
          </c:extLst>
        </c:ser>
        <c:dLbls>
          <c:showLegendKey val="0"/>
          <c:showVal val="0"/>
          <c:showCatName val="0"/>
          <c:showSerName val="0"/>
          <c:showPercent val="0"/>
          <c:showBubbleSize val="0"/>
        </c:dLbls>
        <c:gapWidth val="150"/>
        <c:overlap val="100"/>
        <c:axId val="1949554591"/>
        <c:axId val="1949550431"/>
        <c:extLst>
          <c:ext xmlns:c15="http://schemas.microsoft.com/office/drawing/2012/chart" uri="{02D57815-91ED-43cb-92C2-25804820EDAC}">
            <c15:filteredBarSeries>
              <c15:ser>
                <c:idx val="0"/>
                <c:order val="0"/>
                <c:tx>
                  <c:strRef>
                    <c:extLst>
                      <c:ext uri="{02D57815-91ED-43cb-92C2-25804820EDAC}">
                        <c15:formulaRef>
                          <c15:sqref>Summary!$A$19</c15:sqref>
                        </c15:formulaRef>
                      </c:ext>
                    </c:extLst>
                    <c:strCache>
                      <c:ptCount val="1"/>
                      <c:pt idx="0">
                        <c:v>作業工数</c:v>
                      </c:pt>
                    </c:strCache>
                  </c:strRef>
                </c:tx>
                <c:spPr>
                  <a:solidFill>
                    <a:schemeClr val="accent1"/>
                  </a:solidFill>
                  <a:ln>
                    <a:noFill/>
                  </a:ln>
                  <a:effectLst/>
                </c:spPr>
                <c:invertIfNegative val="0"/>
                <c:cat>
                  <c:multiLvlStrRef>
                    <c:extLst>
                      <c:ext uri="{02D57815-91ED-43cb-92C2-25804820EDAC}">
                        <c15:fullRef>
                          <c15:sqref>Summary!$B$17:$G$18</c15:sqref>
                        </c15:fullRef>
                        <c15:formulaRef>
                          <c15:sqref>Summary!$B$17:$G$18</c15:sqref>
                        </c15:formulaRef>
                      </c:ext>
                    </c:extLst>
                    <c:multiLvlStrCache>
                      <c:ptCount val="4"/>
                      <c:lvl>
                        <c:pt idx="0">
                          <c:v>紙</c:v>
                        </c:pt>
                        <c:pt idx="1">
                          <c:v>電磁化</c:v>
                        </c:pt>
                        <c:pt idx="2">
                          <c:v>紙</c:v>
                        </c:pt>
                        <c:pt idx="3">
                          <c:v>電磁化</c:v>
                        </c:pt>
                      </c:lvl>
                      <c:lvl>
                        <c:pt idx="0">
                          <c:v>依頼者</c:v>
                        </c:pt>
                        <c:pt idx="2">
                          <c:v>施設</c:v>
                        </c:pt>
                      </c:lvl>
                    </c:multiLvlStrCache>
                  </c:multiLvlStrRef>
                </c:cat>
                <c:val>
                  <c:numRef>
                    <c:extLst>
                      <c:ext uri="{02D57815-91ED-43cb-92C2-25804820EDAC}">
                        <c15:fullRef>
                          <c15:sqref>Summary!$B$19:$G$19</c15:sqref>
                        </c15:fullRef>
                        <c15:formulaRef>
                          <c15:sqref>(Summary!$B$19:$C$19,Summary!$E$19:$F$19)</c15:sqref>
                        </c15:formulaRef>
                      </c:ext>
                    </c:extLst>
                    <c:numCache>
                      <c:formatCode>0</c:formatCode>
                      <c:ptCount val="4"/>
                      <c:pt idx="0">
                        <c:v>6.9187500000000002</c:v>
                      </c:pt>
                      <c:pt idx="1">
                        <c:v>0.64583333333333337</c:v>
                      </c:pt>
                      <c:pt idx="2">
                        <c:v>12.197916666666666</c:v>
                      </c:pt>
                      <c:pt idx="3">
                        <c:v>2.828125</c:v>
                      </c:pt>
                    </c:numCache>
                  </c:numRef>
                </c:val>
                <c:extLst>
                  <c:ext xmlns:c16="http://schemas.microsoft.com/office/drawing/2014/chart" uri="{C3380CC4-5D6E-409C-BE32-E72D297353CC}">
                    <c16:uniqueId val="{00000005-E736-4D75-8130-872491D577F7}"/>
                  </c:ext>
                </c:extLst>
              </c15:ser>
            </c15:filteredBarSeries>
          </c:ext>
        </c:extLst>
      </c:barChart>
      <c:catAx>
        <c:axId val="19495545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49550431"/>
        <c:crosses val="autoZero"/>
        <c:auto val="1"/>
        <c:lblAlgn val="ctr"/>
        <c:lblOffset val="100"/>
        <c:noMultiLvlLbl val="0"/>
      </c:catAx>
      <c:valAx>
        <c:axId val="1949550431"/>
        <c:scaling>
          <c:orientation val="minMax"/>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495545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1</a:t>
            </a:r>
            <a:r>
              <a:rPr lang="ja-JP" altLang="en-US"/>
              <a:t>試験の削減効果（作業工数（人月））</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Summary!$A$4</c:f>
              <c:strCache>
                <c:ptCount val="1"/>
                <c:pt idx="0">
                  <c:v>作業工数</c:v>
                </c:pt>
              </c:strCache>
            </c:strRef>
          </c:tx>
          <c:spPr>
            <a:solidFill>
              <a:schemeClr val="accent3"/>
            </a:solidFill>
            <a:ln>
              <a:noFill/>
            </a:ln>
            <a:effectLst/>
          </c:spPr>
          <c:invertIfNegative val="0"/>
          <c:cat>
            <c:multiLvlStrRef>
              <c:extLst>
                <c:ext xmlns:c15="http://schemas.microsoft.com/office/drawing/2012/chart" uri="{02D57815-91ED-43cb-92C2-25804820EDAC}">
                  <c15:fullRef>
                    <c15:sqref>Summary!$B$2:$H$3</c15:sqref>
                  </c15:fullRef>
                </c:ext>
              </c:extLst>
              <c:f>Summary!$B$2:$H$3</c:f>
              <c:multiLvlStrCache>
                <c:ptCount val="4"/>
                <c:lvl>
                  <c:pt idx="0">
                    <c:v>紙</c:v>
                  </c:pt>
                  <c:pt idx="1">
                    <c:v>電磁化</c:v>
                  </c:pt>
                  <c:pt idx="2">
                    <c:v>紙</c:v>
                  </c:pt>
                  <c:pt idx="3">
                    <c:v>電磁化</c:v>
                  </c:pt>
                </c:lvl>
                <c:lvl>
                  <c:pt idx="0">
                    <c:v>依頼者</c:v>
                  </c:pt>
                  <c:pt idx="2">
                    <c:v>施設</c:v>
                  </c:pt>
                </c:lvl>
              </c:multiLvlStrCache>
            </c:multiLvlStrRef>
          </c:cat>
          <c:val>
            <c:numRef>
              <c:extLst>
                <c:ext xmlns:c15="http://schemas.microsoft.com/office/drawing/2012/chart" uri="{02D57815-91ED-43cb-92C2-25804820EDAC}">
                  <c15:fullRef>
                    <c15:sqref>Summary!$B$4:$H$4</c15:sqref>
                  </c15:fullRef>
                </c:ext>
              </c:extLst>
              <c:f>(Summary!$B$4:$C$4,Summary!$E$4:$F$4)</c:f>
              <c:numCache>
                <c:formatCode>#,##0_ </c:formatCode>
                <c:ptCount val="4"/>
                <c:pt idx="0">
                  <c:v>20.756250000000001</c:v>
                </c:pt>
                <c:pt idx="1">
                  <c:v>1.9375</c:v>
                </c:pt>
                <c:pt idx="2">
                  <c:v>36.59375</c:v>
                </c:pt>
                <c:pt idx="3">
                  <c:v>8.484375</c:v>
                </c:pt>
              </c:numCache>
            </c:numRef>
          </c:val>
          <c:extLst>
            <c:ext xmlns:c16="http://schemas.microsoft.com/office/drawing/2014/chart" uri="{C3380CC4-5D6E-409C-BE32-E72D297353CC}">
              <c16:uniqueId val="{00000000-59E3-4491-9869-75A9E9B9BBD5}"/>
            </c:ext>
          </c:extLst>
        </c:ser>
        <c:dLbls>
          <c:showLegendKey val="0"/>
          <c:showVal val="0"/>
          <c:showCatName val="0"/>
          <c:showSerName val="0"/>
          <c:showPercent val="0"/>
          <c:showBubbleSize val="0"/>
        </c:dLbls>
        <c:gapWidth val="219"/>
        <c:overlap val="-27"/>
        <c:axId val="52413055"/>
        <c:axId val="52408063"/>
      </c:barChart>
      <c:catAx>
        <c:axId val="52413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08063"/>
        <c:crosses val="autoZero"/>
        <c:auto val="1"/>
        <c:lblAlgn val="ctr"/>
        <c:lblOffset val="100"/>
        <c:noMultiLvlLbl val="0"/>
      </c:catAx>
      <c:valAx>
        <c:axId val="52408063"/>
        <c:scaling>
          <c:orientation val="minMax"/>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130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rgbClr val="000000">
                    <a:lumMod val="65000"/>
                    <a:lumOff val="35000"/>
                  </a:srgbClr>
                </a:solidFill>
                <a:latin typeface="+mn-lt"/>
                <a:ea typeface="+mn-ea"/>
                <a:cs typeface="+mn-cs"/>
              </a:defRPr>
            </a:pPr>
            <a:r>
              <a:rPr lang="en-US" altLang="ja-JP" sz="1200" b="0" i="0" baseline="0">
                <a:effectLst/>
              </a:rPr>
              <a:t>1</a:t>
            </a:r>
            <a:r>
              <a:rPr lang="ja-JP" altLang="ja-JP" sz="1200" b="0" i="0" baseline="0">
                <a:effectLst/>
              </a:rPr>
              <a:t>施設</a:t>
            </a:r>
            <a:r>
              <a:rPr lang="en-US" altLang="ja-JP" sz="1200" b="0" i="0" baseline="0">
                <a:effectLst/>
              </a:rPr>
              <a:t>1</a:t>
            </a:r>
            <a:r>
              <a:rPr lang="ja-JP" altLang="ja-JP" sz="1200" b="0" i="0" baseline="0">
                <a:effectLst/>
              </a:rPr>
              <a:t>年間当りの削減効果（</a:t>
            </a:r>
            <a:r>
              <a:rPr lang="ja-JP" altLang="en-US" sz="1200" b="0" i="0" baseline="0">
                <a:effectLst/>
              </a:rPr>
              <a:t>作業工数（人日）</a:t>
            </a:r>
            <a:r>
              <a:rPr lang="ja-JP" altLang="ja-JP" sz="1200" b="0" i="0" baseline="0">
                <a:effectLst/>
              </a:rPr>
              <a:t>）</a:t>
            </a:r>
            <a:endParaRPr lang="ja-JP" altLang="ja-JP" sz="12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lumMod val="65000"/>
                    <a:lumOff val="35000"/>
                  </a:srgbClr>
                </a:solidFill>
              </a:defRPr>
            </a:pPr>
            <a:endParaRPr lang="ja-JP" altLang="en-US" sz="1400"/>
          </a:p>
        </c:rich>
      </c:tx>
      <c:layout>
        <c:manualLayout>
          <c:xMode val="edge"/>
          <c:yMode val="edge"/>
          <c:x val="0.16076377952755908"/>
          <c:y val="4.166666666666666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rgbClr val="000000">
                  <a:lumMod val="65000"/>
                  <a:lumOff val="35000"/>
                </a:srgbClr>
              </a:solidFill>
              <a:latin typeface="+mn-lt"/>
              <a:ea typeface="+mn-ea"/>
              <a:cs typeface="+mn-cs"/>
            </a:defRPr>
          </a:pPr>
          <a:endParaRPr lang="ja-JP"/>
        </a:p>
      </c:txPr>
    </c:title>
    <c:autoTitleDeleted val="0"/>
    <c:plotArea>
      <c:layout/>
      <c:barChart>
        <c:barDir val="col"/>
        <c:grouping val="clustered"/>
        <c:varyColors val="0"/>
        <c:ser>
          <c:idx val="0"/>
          <c:order val="0"/>
          <c:tx>
            <c:strRef>
              <c:f>Summary!$A$19</c:f>
              <c:strCache>
                <c:ptCount val="1"/>
                <c:pt idx="0">
                  <c:v>作業工数</c:v>
                </c:pt>
              </c:strCache>
            </c:strRef>
          </c:tx>
          <c:spPr>
            <a:solidFill>
              <a:schemeClr val="accent3"/>
            </a:solidFill>
            <a:ln>
              <a:noFill/>
            </a:ln>
            <a:effectLst/>
          </c:spPr>
          <c:invertIfNegative val="0"/>
          <c:cat>
            <c:multiLvlStrRef>
              <c:extLst>
                <c:ext xmlns:c15="http://schemas.microsoft.com/office/drawing/2012/chart" uri="{02D57815-91ED-43cb-92C2-25804820EDAC}">
                  <c15:fullRef>
                    <c15:sqref>Summary!$B$17:$H$18</c15:sqref>
                  </c15:fullRef>
                </c:ext>
              </c:extLst>
              <c:f>Summary!$B$17:$H$18</c:f>
              <c:multiLvlStrCache>
                <c:ptCount val="4"/>
                <c:lvl>
                  <c:pt idx="0">
                    <c:v>紙</c:v>
                  </c:pt>
                  <c:pt idx="1">
                    <c:v>電磁化</c:v>
                  </c:pt>
                  <c:pt idx="2">
                    <c:v>紙</c:v>
                  </c:pt>
                  <c:pt idx="3">
                    <c:v>電磁化</c:v>
                  </c:pt>
                </c:lvl>
                <c:lvl>
                  <c:pt idx="0">
                    <c:v>依頼者</c:v>
                  </c:pt>
                  <c:pt idx="2">
                    <c:v>施設</c:v>
                  </c:pt>
                </c:lvl>
              </c:multiLvlStrCache>
            </c:multiLvlStrRef>
          </c:cat>
          <c:val>
            <c:numRef>
              <c:extLst>
                <c:ext xmlns:c15="http://schemas.microsoft.com/office/drawing/2012/chart" uri="{02D57815-91ED-43cb-92C2-25804820EDAC}">
                  <c15:fullRef>
                    <c15:sqref>Summary!$B$19:$H$19</c15:sqref>
                  </c15:fullRef>
                </c:ext>
              </c:extLst>
              <c:f>(Summary!$B$19:$C$19,Summary!$E$19:$F$19)</c:f>
              <c:numCache>
                <c:formatCode>0</c:formatCode>
                <c:ptCount val="4"/>
                <c:pt idx="0">
                  <c:v>6.9187500000000002</c:v>
                </c:pt>
                <c:pt idx="1">
                  <c:v>0.64583333333333337</c:v>
                </c:pt>
                <c:pt idx="2">
                  <c:v>12.197916666666666</c:v>
                </c:pt>
                <c:pt idx="3">
                  <c:v>2.828125</c:v>
                </c:pt>
              </c:numCache>
            </c:numRef>
          </c:val>
          <c:extLst>
            <c:ext xmlns:c16="http://schemas.microsoft.com/office/drawing/2014/chart" uri="{C3380CC4-5D6E-409C-BE32-E72D297353CC}">
              <c16:uniqueId val="{00000000-2CC2-48ED-B290-071D461FFD06}"/>
            </c:ext>
          </c:extLst>
        </c:ser>
        <c:dLbls>
          <c:showLegendKey val="0"/>
          <c:showVal val="0"/>
          <c:showCatName val="0"/>
          <c:showSerName val="0"/>
          <c:showPercent val="0"/>
          <c:showBubbleSize val="0"/>
        </c:dLbls>
        <c:gapWidth val="219"/>
        <c:overlap val="-27"/>
        <c:axId val="49798703"/>
        <c:axId val="49794127"/>
      </c:barChart>
      <c:catAx>
        <c:axId val="4979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794127"/>
        <c:crosses val="autoZero"/>
        <c:auto val="1"/>
        <c:lblAlgn val="ctr"/>
        <c:lblOffset val="100"/>
        <c:noMultiLvlLbl val="0"/>
      </c:catAx>
      <c:valAx>
        <c:axId val="497941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79870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200"/>
              <a:t>1</a:t>
            </a:r>
            <a:r>
              <a:rPr lang="ja-JP" altLang="en-US" sz="1200"/>
              <a:t>試験の削減効果（作業工数（人月））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3"/>
            </a:solidFill>
            <a:ln>
              <a:noFill/>
            </a:ln>
            <a:effectLst/>
          </c:spPr>
          <c:invertIfNegative val="0"/>
          <c:cat>
            <c:multiLvlStrRef>
              <c:extLst>
                <c:ext xmlns:c15="http://schemas.microsoft.com/office/drawing/2012/chart" uri="{02D57815-91ED-43cb-92C2-25804820EDAC}">
                  <c15:fullRef>
                    <c15:sqref>紙・電磁化業務比較!$Y$1:$AD$2</c15:sqref>
                  </c15:fullRef>
                </c:ext>
              </c:extLst>
              <c:f>紙・電磁化業務比較!$Y$1:$AD$2</c:f>
              <c:multiLvlStrCache>
                <c:ptCount val="4"/>
                <c:lvl>
                  <c:pt idx="0">
                    <c:v>紙</c:v>
                  </c:pt>
                  <c:pt idx="1">
                    <c:v>電磁化</c:v>
                  </c:pt>
                  <c:pt idx="2">
                    <c:v>紙</c:v>
                  </c:pt>
                  <c:pt idx="3">
                    <c:v>電磁化</c:v>
                  </c:pt>
                </c:lvl>
                <c:lvl>
                  <c:pt idx="0">
                    <c:v>依頼者</c:v>
                  </c:pt>
                  <c:pt idx="2">
                    <c:v>施設</c:v>
                  </c:pt>
                </c:lvl>
              </c:multiLvlStrCache>
            </c:multiLvlStrRef>
          </c:cat>
          <c:val>
            <c:numRef>
              <c:extLst>
                <c:ext xmlns:c15="http://schemas.microsoft.com/office/drawing/2012/chart" uri="{02D57815-91ED-43cb-92C2-25804820EDAC}">
                  <c15:fullRef>
                    <c15:sqref>紙・電磁化業務比較!$Y$3:$AD$3</c15:sqref>
                  </c15:fullRef>
                </c:ext>
              </c:extLst>
              <c:f>(紙・電磁化業務比較!$Y$3:$Z$3,紙・電磁化業務比較!$AB$3:$AC$3)</c:f>
              <c:numCache>
                <c:formatCode>0.0_);[Red]\(0.0\)</c:formatCode>
                <c:ptCount val="4"/>
                <c:pt idx="0">
                  <c:v>20.756250000000001</c:v>
                </c:pt>
                <c:pt idx="1">
                  <c:v>1.9375</c:v>
                </c:pt>
                <c:pt idx="2">
                  <c:v>36.59375</c:v>
                </c:pt>
                <c:pt idx="3">
                  <c:v>8.484375</c:v>
                </c:pt>
              </c:numCache>
            </c:numRef>
          </c:val>
          <c:extLst>
            <c:ext xmlns:c16="http://schemas.microsoft.com/office/drawing/2014/chart" uri="{C3380CC4-5D6E-409C-BE32-E72D297353CC}">
              <c16:uniqueId val="{00000001-132A-49A0-9946-73E7EAC084AB}"/>
            </c:ext>
          </c:extLst>
        </c:ser>
        <c:dLbls>
          <c:showLegendKey val="0"/>
          <c:showVal val="0"/>
          <c:showCatName val="0"/>
          <c:showSerName val="0"/>
          <c:showPercent val="0"/>
          <c:showBubbleSize val="0"/>
        </c:dLbls>
        <c:gapWidth val="219"/>
        <c:overlap val="-27"/>
        <c:axId val="52413055"/>
        <c:axId val="52408063"/>
      </c:barChart>
      <c:catAx>
        <c:axId val="52413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08063"/>
        <c:crosses val="autoZero"/>
        <c:auto val="1"/>
        <c:lblAlgn val="ctr"/>
        <c:lblOffset val="100"/>
        <c:noMultiLvlLbl val="0"/>
      </c:catAx>
      <c:valAx>
        <c:axId val="52408063"/>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130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200"/>
              <a:t>1</a:t>
            </a:r>
            <a:r>
              <a:rPr lang="ja-JP" altLang="en-US" sz="1200"/>
              <a:t>試験の削減効果（費用）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1"/>
          <c:order val="1"/>
          <c:spPr>
            <a:solidFill>
              <a:schemeClr val="accent5">
                <a:tint val="77000"/>
              </a:schemeClr>
            </a:solidFill>
            <a:ln>
              <a:noFill/>
            </a:ln>
            <a:effectLst/>
          </c:spPr>
          <c:invertIfNegative val="0"/>
          <c:cat>
            <c:multiLvlStrRef>
              <c:extLst>
                <c:ext xmlns:c15="http://schemas.microsoft.com/office/drawing/2012/chart" uri="{02D57815-91ED-43cb-92C2-25804820EDAC}">
                  <c15:fullRef>
                    <c15:sqref>紙・電磁化業務比較!$Y$1:$AD$2</c15:sqref>
                  </c15:fullRef>
                </c:ext>
              </c:extLst>
              <c:f>紙・電磁化業務比較!$Y$1:$AD$2</c:f>
              <c:multiLvlStrCache>
                <c:ptCount val="4"/>
                <c:lvl>
                  <c:pt idx="0">
                    <c:v>紙</c:v>
                  </c:pt>
                  <c:pt idx="1">
                    <c:v>電磁化</c:v>
                  </c:pt>
                  <c:pt idx="2">
                    <c:v>紙</c:v>
                  </c:pt>
                  <c:pt idx="3">
                    <c:v>電磁化</c:v>
                  </c:pt>
                </c:lvl>
                <c:lvl>
                  <c:pt idx="0">
                    <c:v>依頼者</c:v>
                  </c:pt>
                  <c:pt idx="2">
                    <c:v>施設</c:v>
                  </c:pt>
                </c:lvl>
              </c:multiLvlStrCache>
            </c:multiLvlStrRef>
          </c:cat>
          <c:val>
            <c:numRef>
              <c:extLst>
                <c:ext xmlns:c15="http://schemas.microsoft.com/office/drawing/2012/chart" uri="{02D57815-91ED-43cb-92C2-25804820EDAC}">
                  <c15:fullRef>
                    <c15:sqref>紙・電磁化業務比較!$Y$4:$AD$4</c15:sqref>
                  </c15:fullRef>
                </c:ext>
              </c:extLst>
              <c:f>(紙・電磁化業務比較!$Y$4:$Z$4,紙・電磁化業務比較!$AB$4:$AC$4)</c:f>
              <c:numCache>
                <c:formatCode>"¥"#,##0_);[Red]\("¥"#,##0\)</c:formatCode>
                <c:ptCount val="4"/>
                <c:pt idx="0" formatCode="&quot;¥&quot;#,##0_);[Red]\(&quot;¥&quot;#,##0\)">
                  <c:v>36294560</c:v>
                </c:pt>
                <c:pt idx="1">
                  <c:v>10902400</c:v>
                </c:pt>
                <c:pt idx="2" formatCode="[$¥-411]#,##0_);\([$¥-411]#,##0\)">
                  <c:v>47532000</c:v>
                </c:pt>
                <c:pt idx="3">
                  <c:v>10860000</c:v>
                </c:pt>
              </c:numCache>
            </c:numRef>
          </c:val>
          <c:extLst>
            <c:ext xmlns:c16="http://schemas.microsoft.com/office/drawing/2014/chart" uri="{C3380CC4-5D6E-409C-BE32-E72D297353CC}">
              <c16:uniqueId val="{00000001-2E74-44C6-B506-07731EA3D1A9}"/>
            </c:ext>
          </c:extLst>
        </c:ser>
        <c:dLbls>
          <c:showLegendKey val="0"/>
          <c:showVal val="0"/>
          <c:showCatName val="0"/>
          <c:showSerName val="0"/>
          <c:showPercent val="0"/>
          <c:showBubbleSize val="0"/>
        </c:dLbls>
        <c:gapWidth val="219"/>
        <c:overlap val="-27"/>
        <c:axId val="52413055"/>
        <c:axId val="52408063"/>
        <c:extLst>
          <c:ext xmlns:c15="http://schemas.microsoft.com/office/drawing/2012/chart" uri="{02D57815-91ED-43cb-92C2-25804820EDAC}">
            <c15:filteredBarSeries>
              <c15:ser>
                <c:idx val="0"/>
                <c:order val="0"/>
                <c:spPr>
                  <a:solidFill>
                    <a:schemeClr val="accent5">
                      <a:shade val="76000"/>
                    </a:schemeClr>
                  </a:solidFill>
                  <a:ln>
                    <a:noFill/>
                  </a:ln>
                  <a:effectLst/>
                </c:spPr>
                <c:invertIfNegative val="0"/>
                <c:cat>
                  <c:multiLvlStrRef>
                    <c:extLst>
                      <c:ext uri="{02D57815-91ED-43cb-92C2-25804820EDAC}">
                        <c15:fullRef>
                          <c15:sqref>紙・電磁化業務比較!$Y$1:$AD$2</c15:sqref>
                        </c15:fullRef>
                        <c15:formulaRef>
                          <c15:sqref>紙・電磁化業務比較!$Y$1:$AD$2</c15:sqref>
                        </c15:formulaRef>
                      </c:ext>
                    </c:extLst>
                    <c:multiLvlStrCache>
                      <c:ptCount val="4"/>
                      <c:lvl>
                        <c:pt idx="0">
                          <c:v>紙</c:v>
                        </c:pt>
                        <c:pt idx="1">
                          <c:v>電磁化</c:v>
                        </c:pt>
                        <c:pt idx="2">
                          <c:v>紙</c:v>
                        </c:pt>
                        <c:pt idx="3">
                          <c:v>電磁化</c:v>
                        </c:pt>
                      </c:lvl>
                      <c:lvl>
                        <c:pt idx="0">
                          <c:v>依頼者</c:v>
                        </c:pt>
                        <c:pt idx="2">
                          <c:v>施設</c:v>
                        </c:pt>
                      </c:lvl>
                    </c:multiLvlStrCache>
                  </c:multiLvlStrRef>
                </c:cat>
                <c:val>
                  <c:numRef>
                    <c:extLst>
                      <c:ext uri="{02D57815-91ED-43cb-92C2-25804820EDAC}">
                        <c15:fullRef>
                          <c15:sqref>紙・電磁化業務比較!$Y$3:$AD$3</c15:sqref>
                        </c15:fullRef>
                        <c15:formulaRef>
                          <c15:sqref>(紙・電磁化業務比較!$Y$3:$Z$3,紙・電磁化業務比較!$AB$3:$AC$3)</c15:sqref>
                        </c15:formulaRef>
                      </c:ext>
                    </c:extLst>
                    <c:numCache>
                      <c:formatCode>0.0_);[Red]\(0.0\)</c:formatCode>
                      <c:ptCount val="4"/>
                      <c:pt idx="0">
                        <c:v>20.756250000000001</c:v>
                      </c:pt>
                      <c:pt idx="1">
                        <c:v>1.9375</c:v>
                      </c:pt>
                      <c:pt idx="2">
                        <c:v>36.59375</c:v>
                      </c:pt>
                      <c:pt idx="3">
                        <c:v>8.484375</c:v>
                      </c:pt>
                    </c:numCache>
                  </c:numRef>
                </c:val>
                <c:extLst>
                  <c:ext xmlns:c16="http://schemas.microsoft.com/office/drawing/2014/chart" uri="{C3380CC4-5D6E-409C-BE32-E72D297353CC}">
                    <c16:uniqueId val="{00000000-2E74-44C6-B506-07731EA3D1A9}"/>
                  </c:ext>
                </c:extLst>
              </c15:ser>
            </c15:filteredBarSeries>
          </c:ext>
        </c:extLst>
      </c:barChart>
      <c:catAx>
        <c:axId val="52413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08063"/>
        <c:crosses val="autoZero"/>
        <c:auto val="1"/>
        <c:lblAlgn val="ctr"/>
        <c:lblOffset val="100"/>
        <c:noMultiLvlLbl val="0"/>
      </c:catAx>
      <c:valAx>
        <c:axId val="5240806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130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200"/>
              <a:t>1</a:t>
            </a:r>
            <a:r>
              <a:rPr lang="ja-JP" altLang="en-US" sz="1200"/>
              <a:t>試験</a:t>
            </a:r>
            <a:r>
              <a:rPr lang="en-US" altLang="ja-JP" sz="1200"/>
              <a:t>1</a:t>
            </a:r>
            <a:r>
              <a:rPr lang="ja-JP" altLang="en-US" sz="1200"/>
              <a:t>施設</a:t>
            </a:r>
            <a:r>
              <a:rPr lang="en-US" altLang="ja-JP" sz="1200"/>
              <a:t>1</a:t>
            </a:r>
            <a:r>
              <a:rPr lang="ja-JP" altLang="en-US" sz="1200"/>
              <a:t>年間の削減効果（作業工数（人日））</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3"/>
            </a:solidFill>
            <a:ln>
              <a:noFill/>
            </a:ln>
            <a:effectLst/>
          </c:spPr>
          <c:invertIfNegative val="0"/>
          <c:cat>
            <c:multiLvlStrRef>
              <c:extLst>
                <c:ext xmlns:c15="http://schemas.microsoft.com/office/drawing/2012/chart" uri="{02D57815-91ED-43cb-92C2-25804820EDAC}">
                  <c15:fullRef>
                    <c15:sqref>紙・電磁化業務比較!$Y$5:$AD$6</c15:sqref>
                  </c15:fullRef>
                </c:ext>
              </c:extLst>
              <c:f>紙・電磁化業務比較!$Y$5:$AD$6</c:f>
              <c:multiLvlStrCache>
                <c:ptCount val="4"/>
                <c:lvl>
                  <c:pt idx="0">
                    <c:v>紙</c:v>
                  </c:pt>
                  <c:pt idx="1">
                    <c:v>電磁化</c:v>
                  </c:pt>
                  <c:pt idx="2">
                    <c:v>紙</c:v>
                  </c:pt>
                  <c:pt idx="3">
                    <c:v>電磁化</c:v>
                  </c:pt>
                </c:lvl>
                <c:lvl>
                  <c:pt idx="0">
                    <c:v>依頼者</c:v>
                  </c:pt>
                  <c:pt idx="2">
                    <c:v>施設</c:v>
                  </c:pt>
                </c:lvl>
              </c:multiLvlStrCache>
            </c:multiLvlStrRef>
          </c:cat>
          <c:val>
            <c:numRef>
              <c:extLst>
                <c:ext xmlns:c15="http://schemas.microsoft.com/office/drawing/2012/chart" uri="{02D57815-91ED-43cb-92C2-25804820EDAC}">
                  <c15:fullRef>
                    <c15:sqref>紙・電磁化業務比較!$Y$7:$AD$7</c15:sqref>
                  </c15:fullRef>
                </c:ext>
              </c:extLst>
              <c:f>(紙・電磁化業務比較!$Y$7:$Z$7,紙・電磁化業務比較!$AB$7:$AC$7)</c:f>
              <c:numCache>
                <c:formatCode>0.0_);[Red]\(0.0\)</c:formatCode>
                <c:ptCount val="4"/>
                <c:pt idx="0">
                  <c:v>6.9187500000000002</c:v>
                </c:pt>
                <c:pt idx="1">
                  <c:v>0.64583333333333337</c:v>
                </c:pt>
                <c:pt idx="2">
                  <c:v>12.197916666666666</c:v>
                </c:pt>
                <c:pt idx="3">
                  <c:v>2.828125</c:v>
                </c:pt>
              </c:numCache>
            </c:numRef>
          </c:val>
          <c:extLst>
            <c:ext xmlns:c16="http://schemas.microsoft.com/office/drawing/2014/chart" uri="{C3380CC4-5D6E-409C-BE32-E72D297353CC}">
              <c16:uniqueId val="{00000000-49FF-4614-8424-6B331CBFDC65}"/>
            </c:ext>
          </c:extLst>
        </c:ser>
        <c:dLbls>
          <c:showLegendKey val="0"/>
          <c:showVal val="0"/>
          <c:showCatName val="0"/>
          <c:showSerName val="0"/>
          <c:showPercent val="0"/>
          <c:showBubbleSize val="0"/>
        </c:dLbls>
        <c:gapWidth val="219"/>
        <c:overlap val="-27"/>
        <c:axId val="52413055"/>
        <c:axId val="52408063"/>
      </c:barChart>
      <c:catAx>
        <c:axId val="52413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08063"/>
        <c:crosses val="autoZero"/>
        <c:auto val="1"/>
        <c:lblAlgn val="ctr"/>
        <c:lblOffset val="100"/>
        <c:noMultiLvlLbl val="0"/>
      </c:catAx>
      <c:valAx>
        <c:axId val="52408063"/>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130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200"/>
              <a:t>1</a:t>
            </a:r>
            <a:r>
              <a:rPr lang="ja-JP" altLang="en-US" sz="1200"/>
              <a:t>試験</a:t>
            </a:r>
            <a:r>
              <a:rPr lang="en-US" altLang="ja-JP" sz="1200"/>
              <a:t>1</a:t>
            </a:r>
            <a:r>
              <a:rPr lang="ja-JP" altLang="en-US" sz="1200"/>
              <a:t>施設</a:t>
            </a:r>
            <a:r>
              <a:rPr lang="en-US" altLang="ja-JP" sz="1200"/>
              <a:t>1</a:t>
            </a:r>
            <a:r>
              <a:rPr lang="ja-JP" altLang="en-US" sz="1200"/>
              <a:t>年間の削減効果（費用）</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1"/>
          <c:order val="1"/>
          <c:spPr>
            <a:solidFill>
              <a:schemeClr val="accent5">
                <a:tint val="77000"/>
              </a:schemeClr>
            </a:solidFill>
            <a:ln>
              <a:noFill/>
            </a:ln>
            <a:effectLst/>
          </c:spPr>
          <c:invertIfNegative val="0"/>
          <c:cat>
            <c:multiLvlStrRef>
              <c:extLst>
                <c:ext xmlns:c15="http://schemas.microsoft.com/office/drawing/2012/chart" uri="{02D57815-91ED-43cb-92C2-25804820EDAC}">
                  <c15:fullRef>
                    <c15:sqref>紙・電磁化業務比較!$Y$5:$AD$6</c15:sqref>
                  </c15:fullRef>
                </c:ext>
              </c:extLst>
              <c:f>紙・電磁化業務比較!$Y$5:$AD$6</c:f>
              <c:multiLvlStrCache>
                <c:ptCount val="4"/>
                <c:lvl>
                  <c:pt idx="0">
                    <c:v>紙</c:v>
                  </c:pt>
                  <c:pt idx="1">
                    <c:v>電磁化</c:v>
                  </c:pt>
                  <c:pt idx="2">
                    <c:v>紙</c:v>
                  </c:pt>
                  <c:pt idx="3">
                    <c:v>電磁化</c:v>
                  </c:pt>
                </c:lvl>
                <c:lvl>
                  <c:pt idx="0">
                    <c:v>依頼者</c:v>
                  </c:pt>
                  <c:pt idx="2">
                    <c:v>施設</c:v>
                  </c:pt>
                </c:lvl>
              </c:multiLvlStrCache>
            </c:multiLvlStrRef>
          </c:cat>
          <c:val>
            <c:numRef>
              <c:extLst>
                <c:ext xmlns:c15="http://schemas.microsoft.com/office/drawing/2012/chart" uri="{02D57815-91ED-43cb-92C2-25804820EDAC}">
                  <c15:fullRef>
                    <c15:sqref>紙・電磁化業務比較!$Y$8:$AD$8</c15:sqref>
                  </c15:fullRef>
                </c:ext>
              </c:extLst>
              <c:f>(紙・電磁化業務比較!$Y$8:$Z$8,紙・電磁化業務比較!$AB$8:$AC$8)</c:f>
              <c:numCache>
                <c:formatCode>"¥"#,##0_);[Red]\("¥"#,##0\)</c:formatCode>
                <c:ptCount val="4"/>
                <c:pt idx="0">
                  <c:v>661571.66666666663</c:v>
                </c:pt>
                <c:pt idx="1">
                  <c:v>181706.66666666666</c:v>
                </c:pt>
                <c:pt idx="2">
                  <c:v>1027293.3333333333</c:v>
                </c:pt>
                <c:pt idx="3">
                  <c:v>181000</c:v>
                </c:pt>
              </c:numCache>
            </c:numRef>
          </c:val>
          <c:extLst>
            <c:ext xmlns:c16="http://schemas.microsoft.com/office/drawing/2014/chart" uri="{C3380CC4-5D6E-409C-BE32-E72D297353CC}">
              <c16:uniqueId val="{00000000-D4B7-4774-A297-DC06AEB03DD0}"/>
            </c:ext>
          </c:extLst>
        </c:ser>
        <c:dLbls>
          <c:showLegendKey val="0"/>
          <c:showVal val="0"/>
          <c:showCatName val="0"/>
          <c:showSerName val="0"/>
          <c:showPercent val="0"/>
          <c:showBubbleSize val="0"/>
        </c:dLbls>
        <c:gapWidth val="219"/>
        <c:overlap val="-27"/>
        <c:axId val="52413055"/>
        <c:axId val="52408063"/>
        <c:extLst>
          <c:ext xmlns:c15="http://schemas.microsoft.com/office/drawing/2012/chart" uri="{02D57815-91ED-43cb-92C2-25804820EDAC}">
            <c15:filteredBarSeries>
              <c15:ser>
                <c:idx val="0"/>
                <c:order val="0"/>
                <c:spPr>
                  <a:solidFill>
                    <a:schemeClr val="accent5">
                      <a:shade val="76000"/>
                    </a:schemeClr>
                  </a:solidFill>
                  <a:ln>
                    <a:noFill/>
                  </a:ln>
                  <a:effectLst/>
                </c:spPr>
                <c:invertIfNegative val="0"/>
                <c:cat>
                  <c:multiLvlStrRef>
                    <c:extLst>
                      <c:ext uri="{02D57815-91ED-43cb-92C2-25804820EDAC}">
                        <c15:fullRef>
                          <c15:sqref>紙・電磁化業務比較!$Y$5:$AD$6</c15:sqref>
                        </c15:fullRef>
                        <c15:formulaRef>
                          <c15:sqref>紙・電磁化業務比較!$Y$5:$AD$6</c15:sqref>
                        </c15:formulaRef>
                      </c:ext>
                    </c:extLst>
                    <c:multiLvlStrCache>
                      <c:ptCount val="4"/>
                      <c:lvl>
                        <c:pt idx="0">
                          <c:v>紙</c:v>
                        </c:pt>
                        <c:pt idx="1">
                          <c:v>電磁化</c:v>
                        </c:pt>
                        <c:pt idx="2">
                          <c:v>紙</c:v>
                        </c:pt>
                        <c:pt idx="3">
                          <c:v>電磁化</c:v>
                        </c:pt>
                      </c:lvl>
                      <c:lvl>
                        <c:pt idx="0">
                          <c:v>依頼者</c:v>
                        </c:pt>
                        <c:pt idx="2">
                          <c:v>施設</c:v>
                        </c:pt>
                      </c:lvl>
                    </c:multiLvlStrCache>
                  </c:multiLvlStrRef>
                </c:cat>
                <c:val>
                  <c:numRef>
                    <c:extLst>
                      <c:ext uri="{02D57815-91ED-43cb-92C2-25804820EDAC}">
                        <c15:fullRef>
                          <c15:sqref>紙・電磁化業務比較!$Y$7:$AD$7</c15:sqref>
                        </c15:fullRef>
                        <c15:formulaRef>
                          <c15:sqref>(紙・電磁化業務比較!$Y$7:$Z$7,紙・電磁化業務比較!$AB$7:$AC$7)</c15:sqref>
                        </c15:formulaRef>
                      </c:ext>
                    </c:extLst>
                    <c:numCache>
                      <c:formatCode>0.0_);[Red]\(0.0\)</c:formatCode>
                      <c:ptCount val="4"/>
                      <c:pt idx="0">
                        <c:v>6.9187500000000002</c:v>
                      </c:pt>
                      <c:pt idx="1">
                        <c:v>0.64583333333333337</c:v>
                      </c:pt>
                      <c:pt idx="2">
                        <c:v>12.197916666666666</c:v>
                      </c:pt>
                      <c:pt idx="3">
                        <c:v>2.828125</c:v>
                      </c:pt>
                    </c:numCache>
                  </c:numRef>
                </c:val>
                <c:extLst>
                  <c:ext xmlns:c16="http://schemas.microsoft.com/office/drawing/2014/chart" uri="{C3380CC4-5D6E-409C-BE32-E72D297353CC}">
                    <c16:uniqueId val="{00000001-D4B7-4774-A297-DC06AEB03DD0}"/>
                  </c:ext>
                </c:extLst>
              </c15:ser>
            </c15:filteredBarSeries>
          </c:ext>
        </c:extLst>
      </c:barChart>
      <c:catAx>
        <c:axId val="52413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08063"/>
        <c:crosses val="autoZero"/>
        <c:auto val="1"/>
        <c:lblAlgn val="ctr"/>
        <c:lblOffset val="100"/>
        <c:noMultiLvlLbl val="0"/>
      </c:catAx>
      <c:valAx>
        <c:axId val="5240806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130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6">
  <a:schemeClr val="accent3"/>
</cs:colorStyle>
</file>

<file path=xl/charts/colors4.xml><?xml version="1.0" encoding="utf-8"?>
<cs:colorStyle xmlns:cs="http://schemas.microsoft.com/office/drawing/2012/chartStyle" xmlns:a="http://schemas.openxmlformats.org/drawingml/2006/main" meth="withinLinear" id="16">
  <a:schemeClr val="accent3"/>
</cs:colorStyle>
</file>

<file path=xl/charts/colors5.xml><?xml version="1.0" encoding="utf-8"?>
<cs:colorStyle xmlns:cs="http://schemas.microsoft.com/office/drawing/2012/chartStyle" xmlns:a="http://schemas.openxmlformats.org/drawingml/2006/main" meth="withinLinear" id="16">
  <a:schemeClr val="accent3"/>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 id="16">
  <a:schemeClr val="accent3"/>
</cs:colorStyle>
</file>

<file path=xl/charts/colors8.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8</xdr:col>
      <xdr:colOff>161925</xdr:colOff>
      <xdr:row>0</xdr:row>
      <xdr:rowOff>127000</xdr:rowOff>
    </xdr:from>
    <xdr:to>
      <xdr:col>12</xdr:col>
      <xdr:colOff>695325</xdr:colOff>
      <xdr:row>18</xdr:row>
      <xdr:rowOff>12700</xdr:rowOff>
    </xdr:to>
    <xdr:graphicFrame macro="">
      <xdr:nvGraphicFramePr>
        <xdr:cNvPr id="2" name="グラフ 1">
          <a:extLst>
            <a:ext uri="{FF2B5EF4-FFF2-40B4-BE49-F238E27FC236}">
              <a16:creationId xmlns:a16="http://schemas.microsoft.com/office/drawing/2014/main" id="{40C83983-696A-46BF-A30F-9D800CA381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153035</xdr:colOff>
      <xdr:row>18</xdr:row>
      <xdr:rowOff>184150</xdr:rowOff>
    </xdr:from>
    <xdr:to>
      <xdr:col>12</xdr:col>
      <xdr:colOff>686435</xdr:colOff>
      <xdr:row>34</xdr:row>
      <xdr:rowOff>69850</xdr:rowOff>
    </xdr:to>
    <xdr:graphicFrame macro="">
      <xdr:nvGraphicFramePr>
        <xdr:cNvPr id="3" name="グラフ 2">
          <a:extLst>
            <a:ext uri="{FF2B5EF4-FFF2-40B4-BE49-F238E27FC236}">
              <a16:creationId xmlns:a16="http://schemas.microsoft.com/office/drawing/2014/main" id="{69333163-4339-4E5A-A184-2547BD9AF0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765175</xdr:colOff>
      <xdr:row>1</xdr:row>
      <xdr:rowOff>146050</xdr:rowOff>
    </xdr:from>
    <xdr:to>
      <xdr:col>17</xdr:col>
      <xdr:colOff>288925</xdr:colOff>
      <xdr:row>17</xdr:row>
      <xdr:rowOff>31750</xdr:rowOff>
    </xdr:to>
    <xdr:graphicFrame macro="">
      <xdr:nvGraphicFramePr>
        <xdr:cNvPr id="4" name="グラフ 3">
          <a:extLst>
            <a:ext uri="{FF2B5EF4-FFF2-40B4-BE49-F238E27FC236}">
              <a16:creationId xmlns:a16="http://schemas.microsoft.com/office/drawing/2014/main" id="{0C416A25-2D0B-44B0-BD7F-3161AB6675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733425</xdr:colOff>
      <xdr:row>18</xdr:row>
      <xdr:rowOff>165100</xdr:rowOff>
    </xdr:from>
    <xdr:to>
      <xdr:col>17</xdr:col>
      <xdr:colOff>257175</xdr:colOff>
      <xdr:row>34</xdr:row>
      <xdr:rowOff>50800</xdr:rowOff>
    </xdr:to>
    <xdr:graphicFrame macro="">
      <xdr:nvGraphicFramePr>
        <xdr:cNvPr id="5" name="グラフ 4">
          <a:extLst>
            <a:ext uri="{FF2B5EF4-FFF2-40B4-BE49-F238E27FC236}">
              <a16:creationId xmlns:a16="http://schemas.microsoft.com/office/drawing/2014/main" id="{690DBC64-6AC4-410B-BF77-8D98226D3F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215900</xdr:colOff>
      <xdr:row>8</xdr:row>
      <xdr:rowOff>254000</xdr:rowOff>
    </xdr:from>
    <xdr:to>
      <xdr:col>26</xdr:col>
      <xdr:colOff>480060</xdr:colOff>
      <xdr:row>18</xdr:row>
      <xdr:rowOff>139700</xdr:rowOff>
    </xdr:to>
    <xdr:graphicFrame macro="">
      <xdr:nvGraphicFramePr>
        <xdr:cNvPr id="2" name="グラフ 1">
          <a:extLst>
            <a:ext uri="{FF2B5EF4-FFF2-40B4-BE49-F238E27FC236}">
              <a16:creationId xmlns:a16="http://schemas.microsoft.com/office/drawing/2014/main" id="{0DE6ACD8-9BFF-4A8A-ACE1-81C302D9D5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196850</xdr:colOff>
      <xdr:row>8</xdr:row>
      <xdr:rowOff>254000</xdr:rowOff>
    </xdr:from>
    <xdr:to>
      <xdr:col>32</xdr:col>
      <xdr:colOff>655320</xdr:colOff>
      <xdr:row>18</xdr:row>
      <xdr:rowOff>139700</xdr:rowOff>
    </xdr:to>
    <xdr:graphicFrame macro="">
      <xdr:nvGraphicFramePr>
        <xdr:cNvPr id="4" name="グラフ 3">
          <a:extLst>
            <a:ext uri="{FF2B5EF4-FFF2-40B4-BE49-F238E27FC236}">
              <a16:creationId xmlns:a16="http://schemas.microsoft.com/office/drawing/2014/main" id="{B0C84691-80EA-4083-AACC-674CC4AF05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203200</xdr:colOff>
      <xdr:row>19</xdr:row>
      <xdr:rowOff>95250</xdr:rowOff>
    </xdr:from>
    <xdr:to>
      <xdr:col>26</xdr:col>
      <xdr:colOff>468630</xdr:colOff>
      <xdr:row>28</xdr:row>
      <xdr:rowOff>285750</xdr:rowOff>
    </xdr:to>
    <xdr:graphicFrame macro="">
      <xdr:nvGraphicFramePr>
        <xdr:cNvPr id="5" name="グラフ 4">
          <a:extLst>
            <a:ext uri="{FF2B5EF4-FFF2-40B4-BE49-F238E27FC236}">
              <a16:creationId xmlns:a16="http://schemas.microsoft.com/office/drawing/2014/main" id="{EF1A9433-0AA3-4836-A2B6-DFAD4A375C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196850</xdr:colOff>
      <xdr:row>19</xdr:row>
      <xdr:rowOff>120650</xdr:rowOff>
    </xdr:from>
    <xdr:to>
      <xdr:col>32</xdr:col>
      <xdr:colOff>655320</xdr:colOff>
      <xdr:row>29</xdr:row>
      <xdr:rowOff>6350</xdr:rowOff>
    </xdr:to>
    <xdr:graphicFrame macro="">
      <xdr:nvGraphicFramePr>
        <xdr:cNvPr id="6" name="グラフ 5">
          <a:extLst>
            <a:ext uri="{FF2B5EF4-FFF2-40B4-BE49-F238E27FC236}">
              <a16:creationId xmlns:a16="http://schemas.microsoft.com/office/drawing/2014/main" id="{6A7255AA-EF33-4658-B83A-1610AF6475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yuka.abe" id="{E36D1A43-1F5C-43C3-A157-06DD14E5736A}" userId="S::yuka.abe@agatha20151002.onmicrosoft.com::d366bee1-3860-4900-8e87-c6f86a24940d"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82" dT="2023-07-25T03:20:00.77" personId="{E36D1A43-1F5C-43C3-A157-06DD14E5736A}" id="{44C90129-E670-495C-9030-3FAC94FA1FF8}">
    <text>とある派遣会社に、治験の書類がわかる人の派遣を依頼したときの時給は2600～2700円</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
  <sheetViews>
    <sheetView zoomScale="160" zoomScaleNormal="160" workbookViewId="0">
      <selection activeCell="B3" sqref="B3"/>
    </sheetView>
  </sheetViews>
  <sheetFormatPr defaultRowHeight="14.4"/>
  <cols>
    <col min="1" max="1" width="12.21875" customWidth="1"/>
  </cols>
  <sheetData>
    <row r="1" spans="1:3">
      <c r="A1" s="50" t="s">
        <v>95</v>
      </c>
      <c r="B1" s="50">
        <v>10000</v>
      </c>
      <c r="C1" s="50" t="s">
        <v>97</v>
      </c>
    </row>
    <row r="2" spans="1:3">
      <c r="A2" s="50" t="s">
        <v>96</v>
      </c>
      <c r="B2" s="50">
        <v>8000</v>
      </c>
      <c r="C2" s="50" t="s">
        <v>97</v>
      </c>
    </row>
    <row r="3" spans="1:3">
      <c r="A3" s="5" t="s">
        <v>195</v>
      </c>
      <c r="B3">
        <v>2625</v>
      </c>
      <c r="C3" s="5" t="s">
        <v>196</v>
      </c>
    </row>
  </sheetData>
  <phoneticPr fontId="8"/>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I1010"/>
  <sheetViews>
    <sheetView topLeftCell="P1" zoomScale="115" zoomScaleNormal="115" workbookViewId="0">
      <pane ySplit="4" topLeftCell="A97" activePane="bottomLeft" state="frozen"/>
      <selection activeCell="B3" sqref="B3"/>
      <selection pane="bottomLeft" activeCell="T99" sqref="T99"/>
    </sheetView>
  </sheetViews>
  <sheetFormatPr defaultColWidth="14.44140625" defaultRowHeight="15" customHeight="1"/>
  <cols>
    <col min="1" max="1" width="3.109375" style="59" customWidth="1"/>
    <col min="2" max="2" width="7.77734375" style="59" customWidth="1"/>
    <col min="3" max="3" width="3" style="59" customWidth="1"/>
    <col min="4" max="4" width="32.44140625" style="59" customWidth="1"/>
    <col min="5" max="7" width="15.77734375" style="59" customWidth="1"/>
    <col min="8" max="8" width="17.77734375" style="59" customWidth="1"/>
    <col min="9" max="9" width="17.44140625" style="59" customWidth="1"/>
    <col min="10" max="10" width="64.44140625" style="59" customWidth="1"/>
    <col min="11" max="15" width="17.44140625" style="59" customWidth="1"/>
    <col min="16" max="16" width="73.77734375" style="59" customWidth="1"/>
    <col min="17" max="21" width="17.44140625" style="59" customWidth="1"/>
    <col min="22" max="35" width="9" style="59" customWidth="1"/>
    <col min="36" max="16384" width="14.44140625" style="59"/>
  </cols>
  <sheetData>
    <row r="1" spans="2:21" ht="30.45" customHeight="1">
      <c r="B1" s="168" t="s">
        <v>0</v>
      </c>
      <c r="C1" s="169"/>
      <c r="D1" s="169"/>
      <c r="E1" s="169"/>
      <c r="F1" s="169"/>
      <c r="G1" s="169"/>
      <c r="H1" s="169"/>
      <c r="I1" s="169"/>
      <c r="J1" s="169"/>
      <c r="K1" s="169"/>
      <c r="L1" s="169"/>
      <c r="M1" s="169"/>
      <c r="N1" s="169"/>
      <c r="O1" s="169"/>
      <c r="P1" s="170"/>
    </row>
    <row r="2" spans="2:21" ht="55.5" customHeight="1" thickBot="1">
      <c r="B2" s="171" t="s">
        <v>101</v>
      </c>
      <c r="C2" s="169"/>
      <c r="D2" s="169"/>
      <c r="E2" s="169"/>
      <c r="F2" s="169"/>
      <c r="G2" s="169"/>
      <c r="H2" s="169"/>
      <c r="I2" s="169"/>
      <c r="J2" s="169"/>
      <c r="K2" s="169"/>
      <c r="L2" s="169"/>
      <c r="M2" s="169"/>
      <c r="N2" s="169"/>
      <c r="O2" s="169"/>
      <c r="P2" s="170"/>
    </row>
    <row r="3" spans="2:21" ht="18.75" customHeight="1" thickBot="1">
      <c r="B3" s="69"/>
      <c r="C3" s="70"/>
      <c r="D3" s="71"/>
      <c r="E3" s="172" t="s">
        <v>1</v>
      </c>
      <c r="F3" s="173"/>
      <c r="G3" s="173"/>
      <c r="H3" s="173"/>
      <c r="I3" s="173"/>
      <c r="J3" s="72"/>
      <c r="K3" s="174" t="s">
        <v>2</v>
      </c>
      <c r="L3" s="175"/>
      <c r="M3" s="175"/>
      <c r="N3" s="175"/>
      <c r="O3" s="175"/>
      <c r="P3" s="175"/>
      <c r="Q3" s="174" t="s">
        <v>3</v>
      </c>
      <c r="R3" s="175"/>
      <c r="S3" s="175"/>
      <c r="T3" s="175"/>
      <c r="U3" s="175"/>
    </row>
    <row r="4" spans="2:21" ht="18.75" customHeight="1" thickBot="1">
      <c r="B4" s="73" t="s">
        <v>4</v>
      </c>
      <c r="C4" s="74"/>
      <c r="D4" s="75" t="s">
        <v>5</v>
      </c>
      <c r="E4" s="76" t="s">
        <v>6</v>
      </c>
      <c r="F4" s="76" t="s">
        <v>7</v>
      </c>
      <c r="G4" s="76" t="s">
        <v>8</v>
      </c>
      <c r="H4" s="77" t="s">
        <v>9</v>
      </c>
      <c r="I4" s="77" t="s">
        <v>10</v>
      </c>
      <c r="J4" s="77" t="s">
        <v>11</v>
      </c>
      <c r="K4" s="78" t="s">
        <v>6</v>
      </c>
      <c r="L4" s="78" t="s">
        <v>7</v>
      </c>
      <c r="M4" s="78" t="s">
        <v>8</v>
      </c>
      <c r="N4" s="75" t="s">
        <v>9</v>
      </c>
      <c r="O4" s="75" t="s">
        <v>10</v>
      </c>
      <c r="P4" s="75" t="s">
        <v>11</v>
      </c>
      <c r="Q4" s="78" t="s">
        <v>6</v>
      </c>
      <c r="R4" s="78" t="s">
        <v>7</v>
      </c>
      <c r="S4" s="78" t="s">
        <v>8</v>
      </c>
      <c r="T4" s="75" t="s">
        <v>9</v>
      </c>
      <c r="U4" s="75" t="s">
        <v>10</v>
      </c>
    </row>
    <row r="5" spans="2:21" ht="17.25" customHeight="1" thickBot="1">
      <c r="B5" s="79" t="s">
        <v>12</v>
      </c>
      <c r="C5" s="80">
        <v>1</v>
      </c>
      <c r="D5" s="81" t="s">
        <v>13</v>
      </c>
      <c r="E5" s="53">
        <f>SUM(E6:E7)</f>
        <v>16200000</v>
      </c>
      <c r="F5" s="53">
        <f>SUM(F6:F7)</f>
        <v>2880000</v>
      </c>
      <c r="G5" s="53">
        <f>SUM(G6:G7)</f>
        <v>19080000</v>
      </c>
      <c r="H5" s="1">
        <f>SUM(H6:H7)</f>
        <v>1440</v>
      </c>
      <c r="I5" s="1">
        <f>SUM(I6:I7)</f>
        <v>360</v>
      </c>
      <c r="J5" s="82"/>
      <c r="K5" s="1">
        <f>SUM(K6:K7)</f>
        <v>1800000</v>
      </c>
      <c r="L5" s="1">
        <f>SUM(L6:L7)</f>
        <v>960000</v>
      </c>
      <c r="M5" s="1">
        <f>SUM(M6:M7)</f>
        <v>2760000</v>
      </c>
      <c r="N5" s="2">
        <f>SUM(N6:N7)</f>
        <v>120</v>
      </c>
      <c r="O5" s="2">
        <f>SUM(O6:O7)</f>
        <v>120</v>
      </c>
      <c r="P5" s="82"/>
      <c r="Q5" s="53">
        <f>SUM(Q6:Q7)</f>
        <v>14400000</v>
      </c>
      <c r="R5" s="53">
        <f>SUM(R6:R7)</f>
        <v>1920000</v>
      </c>
      <c r="S5" s="53">
        <f>SUM(S6:S7)</f>
        <v>16320000</v>
      </c>
      <c r="T5" s="1">
        <f>SUM(T6:T7)</f>
        <v>1320</v>
      </c>
      <c r="U5" s="1">
        <f>SUM(U6:U7)</f>
        <v>240</v>
      </c>
    </row>
    <row r="6" spans="2:21" ht="24.6" thickBot="1">
      <c r="B6" s="83"/>
      <c r="C6" s="84">
        <v>3</v>
      </c>
      <c r="D6" s="85" t="s">
        <v>14</v>
      </c>
      <c r="E6" s="54">
        <v>1800000</v>
      </c>
      <c r="F6" s="54">
        <v>0</v>
      </c>
      <c r="G6" s="54">
        <f>E6+F6</f>
        <v>1800000</v>
      </c>
      <c r="H6" s="43">
        <v>0</v>
      </c>
      <c r="I6" s="43">
        <v>0</v>
      </c>
      <c r="J6" s="86" t="s">
        <v>69</v>
      </c>
      <c r="K6" s="54">
        <v>600000</v>
      </c>
      <c r="L6" s="54">
        <v>0</v>
      </c>
      <c r="M6" s="54">
        <f>K6+L6</f>
        <v>600000</v>
      </c>
      <c r="N6" s="43">
        <v>0</v>
      </c>
      <c r="O6" s="43">
        <v>0</v>
      </c>
      <c r="P6" s="87" t="s">
        <v>102</v>
      </c>
      <c r="Q6" s="54">
        <f>E6-K6</f>
        <v>1200000</v>
      </c>
      <c r="R6" s="54">
        <f>F6-L6</f>
        <v>0</v>
      </c>
      <c r="S6" s="54">
        <f>Q6+R6</f>
        <v>1200000</v>
      </c>
      <c r="T6" s="51">
        <f>H6-N6</f>
        <v>0</v>
      </c>
      <c r="U6" s="51">
        <f>I6-O6</f>
        <v>0</v>
      </c>
    </row>
    <row r="7" spans="2:21" ht="84.6" thickBot="1">
      <c r="B7" s="83"/>
      <c r="C7" s="84">
        <v>3</v>
      </c>
      <c r="D7" s="88" t="s">
        <v>15</v>
      </c>
      <c r="E7" s="55">
        <f>H7*config!B1</f>
        <v>14400000</v>
      </c>
      <c r="F7" s="55">
        <f>I7*config!B2</f>
        <v>2880000</v>
      </c>
      <c r="G7" s="55">
        <f>E7+F7</f>
        <v>17280000</v>
      </c>
      <c r="H7" s="44">
        <v>1440</v>
      </c>
      <c r="I7" s="45">
        <v>360</v>
      </c>
      <c r="J7" s="51" t="s">
        <v>72</v>
      </c>
      <c r="K7" s="55">
        <f>N7*config!B1</f>
        <v>1200000</v>
      </c>
      <c r="L7" s="55">
        <f>O7*config!B2</f>
        <v>960000</v>
      </c>
      <c r="M7" s="55">
        <f>K7+L7</f>
        <v>2160000</v>
      </c>
      <c r="N7" s="45">
        <v>120</v>
      </c>
      <c r="O7" s="45">
        <v>120</v>
      </c>
      <c r="P7" s="51" t="s">
        <v>103</v>
      </c>
      <c r="Q7" s="55">
        <f>E7-K7</f>
        <v>13200000</v>
      </c>
      <c r="R7" s="55">
        <f>F7-L7</f>
        <v>1920000</v>
      </c>
      <c r="S7" s="55">
        <f>Q7+R7</f>
        <v>15120000</v>
      </c>
      <c r="T7" s="44">
        <f>H7-N7</f>
        <v>1320</v>
      </c>
      <c r="U7" s="45">
        <f>I7-O7</f>
        <v>240</v>
      </c>
    </row>
    <row r="8" spans="2:21" ht="17.25" customHeight="1" thickBot="1">
      <c r="B8" s="83"/>
      <c r="C8" s="89">
        <v>1</v>
      </c>
      <c r="D8" s="90" t="s">
        <v>104</v>
      </c>
      <c r="E8" s="56">
        <f>SUM(E9,E13)</f>
        <v>1530120</v>
      </c>
      <c r="F8" s="56">
        <f>SUM(F9,F13)</f>
        <v>1000000</v>
      </c>
      <c r="G8" s="56">
        <f>SUM(G9,G13)</f>
        <v>2530120</v>
      </c>
      <c r="H8" s="47">
        <f>H9+H13</f>
        <v>90</v>
      </c>
      <c r="I8" s="47">
        <f>I9+I13</f>
        <v>125</v>
      </c>
      <c r="J8" s="91"/>
      <c r="K8" s="56">
        <f>K9+K13</f>
        <v>50000</v>
      </c>
      <c r="L8" s="56">
        <f>L9+L13</f>
        <v>360000</v>
      </c>
      <c r="M8" s="56">
        <f>M9+M13</f>
        <v>410000</v>
      </c>
      <c r="N8" s="47">
        <f>N9+N13</f>
        <v>5</v>
      </c>
      <c r="O8" s="47">
        <f>O9+O13</f>
        <v>45</v>
      </c>
      <c r="P8" s="91"/>
      <c r="Q8" s="56">
        <f>Q9+Q13</f>
        <v>1480120</v>
      </c>
      <c r="R8" s="56">
        <f>R9+R13</f>
        <v>640000</v>
      </c>
      <c r="S8" s="56">
        <f>S9+S13</f>
        <v>2120120</v>
      </c>
      <c r="T8" s="47">
        <f>T9+T13</f>
        <v>85</v>
      </c>
      <c r="U8" s="47">
        <f>U9+U13</f>
        <v>80</v>
      </c>
    </row>
    <row r="9" spans="2:21" ht="17.25" customHeight="1" thickBot="1">
      <c r="B9" s="83"/>
      <c r="C9" s="89">
        <v>2</v>
      </c>
      <c r="D9" s="92" t="s">
        <v>22</v>
      </c>
      <c r="E9" s="57">
        <f>SUM(E10:E12)</f>
        <v>379620</v>
      </c>
      <c r="F9" s="57">
        <f>SUM(F10:F12)</f>
        <v>40000</v>
      </c>
      <c r="G9" s="57">
        <f>SUM(G10:G12)</f>
        <v>419620</v>
      </c>
      <c r="H9" s="49">
        <f>SUM(H10:H12)</f>
        <v>30</v>
      </c>
      <c r="I9" s="49">
        <f>SUM(I10:I12)</f>
        <v>5</v>
      </c>
      <c r="J9" s="93"/>
      <c r="K9" s="57">
        <f>SUM(K10:K12)</f>
        <v>50000</v>
      </c>
      <c r="L9" s="57">
        <f>SUM(L10:L12)</f>
        <v>40000</v>
      </c>
      <c r="M9" s="57">
        <f>SUM(M10:M12)</f>
        <v>90000</v>
      </c>
      <c r="N9" s="49">
        <f>SUM(N10:N12)</f>
        <v>5</v>
      </c>
      <c r="O9" s="49">
        <f>SUM(O10:O12)</f>
        <v>5</v>
      </c>
      <c r="P9" s="93"/>
      <c r="Q9" s="57">
        <f>SUM(Q10:Q12)</f>
        <v>329620</v>
      </c>
      <c r="R9" s="57">
        <f>SUM(R10:R12)</f>
        <v>0</v>
      </c>
      <c r="S9" s="57">
        <f>SUM(S10:S12)</f>
        <v>329620</v>
      </c>
      <c r="T9" s="49">
        <f>SUM(T10:T12)</f>
        <v>25</v>
      </c>
      <c r="U9" s="49">
        <f>SUM(U10:U12)</f>
        <v>0</v>
      </c>
    </row>
    <row r="10" spans="2:21" ht="30" customHeight="1" thickBot="1">
      <c r="B10" s="83"/>
      <c r="C10" s="84">
        <v>3</v>
      </c>
      <c r="D10" s="94" t="s">
        <v>17</v>
      </c>
      <c r="E10" s="55">
        <v>52320</v>
      </c>
      <c r="F10" s="58">
        <v>0</v>
      </c>
      <c r="G10" s="55">
        <f>E10+F10</f>
        <v>52320</v>
      </c>
      <c r="H10" s="51">
        <v>0</v>
      </c>
      <c r="I10" s="51">
        <v>0</v>
      </c>
      <c r="J10" s="51" t="s">
        <v>83</v>
      </c>
      <c r="K10" s="58">
        <v>0</v>
      </c>
      <c r="L10" s="58">
        <v>0</v>
      </c>
      <c r="M10" s="55">
        <f>K10+L10</f>
        <v>0</v>
      </c>
      <c r="N10" s="51">
        <v>0</v>
      </c>
      <c r="O10" s="51">
        <v>0</v>
      </c>
      <c r="P10" s="51"/>
      <c r="Q10" s="58">
        <f>E10-K10</f>
        <v>52320</v>
      </c>
      <c r="R10" s="58">
        <f t="shared" ref="Q10:R12" si="0">F10-L10</f>
        <v>0</v>
      </c>
      <c r="S10" s="58">
        <f>Q10+R10</f>
        <v>52320</v>
      </c>
      <c r="T10" s="51">
        <f t="shared" ref="T10:U12" si="1">H10-N10</f>
        <v>0</v>
      </c>
      <c r="U10" s="51">
        <f t="shared" si="1"/>
        <v>0</v>
      </c>
    </row>
    <row r="11" spans="2:21" ht="17.25" customHeight="1" thickBot="1">
      <c r="B11" s="83"/>
      <c r="C11" s="84">
        <v>3</v>
      </c>
      <c r="D11" s="94" t="s">
        <v>19</v>
      </c>
      <c r="E11" s="55">
        <v>27300</v>
      </c>
      <c r="F11" s="55">
        <v>0</v>
      </c>
      <c r="G11" s="55">
        <f>E11+F11</f>
        <v>27300</v>
      </c>
      <c r="H11" s="45">
        <v>0</v>
      </c>
      <c r="I11" s="45">
        <v>0</v>
      </c>
      <c r="J11" s="95" t="s">
        <v>100</v>
      </c>
      <c r="K11" s="55">
        <v>0</v>
      </c>
      <c r="L11" s="55">
        <v>0</v>
      </c>
      <c r="M11" s="55">
        <f>K11+L11</f>
        <v>0</v>
      </c>
      <c r="N11" s="45">
        <v>0</v>
      </c>
      <c r="O11" s="45">
        <v>0</v>
      </c>
      <c r="P11" s="51"/>
      <c r="Q11" s="55">
        <f t="shared" si="0"/>
        <v>27300</v>
      </c>
      <c r="R11" s="55">
        <f t="shared" si="0"/>
        <v>0</v>
      </c>
      <c r="S11" s="55">
        <f>Q11+R11</f>
        <v>27300</v>
      </c>
      <c r="T11" s="51">
        <f t="shared" si="1"/>
        <v>0</v>
      </c>
      <c r="U11" s="51">
        <f t="shared" si="1"/>
        <v>0</v>
      </c>
    </row>
    <row r="12" spans="2:21" ht="120.6" thickBot="1">
      <c r="B12" s="83"/>
      <c r="C12" s="84">
        <v>3</v>
      </c>
      <c r="D12" s="94" t="s">
        <v>20</v>
      </c>
      <c r="E12" s="55">
        <f>H12*config!B1</f>
        <v>300000</v>
      </c>
      <c r="F12" s="55">
        <f>I12*config!B2</f>
        <v>40000</v>
      </c>
      <c r="G12" s="55">
        <f>E12+F12</f>
        <v>340000</v>
      </c>
      <c r="H12" s="45">
        <v>30</v>
      </c>
      <c r="I12" s="45">
        <v>5</v>
      </c>
      <c r="J12" s="51" t="s">
        <v>105</v>
      </c>
      <c r="K12" s="55">
        <f>N12*config!B1</f>
        <v>50000</v>
      </c>
      <c r="L12" s="55">
        <f>O12*config!B2</f>
        <v>40000</v>
      </c>
      <c r="M12" s="55">
        <f>K12+L12</f>
        <v>90000</v>
      </c>
      <c r="N12" s="45">
        <v>5</v>
      </c>
      <c r="O12" s="45">
        <v>5</v>
      </c>
      <c r="P12" s="51" t="s">
        <v>106</v>
      </c>
      <c r="Q12" s="55">
        <f t="shared" si="0"/>
        <v>250000</v>
      </c>
      <c r="R12" s="55">
        <f t="shared" si="0"/>
        <v>0</v>
      </c>
      <c r="S12" s="55">
        <f>Q12+R12</f>
        <v>250000</v>
      </c>
      <c r="T12" s="44">
        <f t="shared" si="1"/>
        <v>25</v>
      </c>
      <c r="U12" s="44">
        <f t="shared" si="1"/>
        <v>0</v>
      </c>
    </row>
    <row r="13" spans="2:21" ht="17.25" customHeight="1" thickBot="1">
      <c r="B13" s="83"/>
      <c r="C13" s="89">
        <v>2</v>
      </c>
      <c r="D13" s="92" t="s">
        <v>16</v>
      </c>
      <c r="E13" s="57">
        <f>SUM(E14:E16)</f>
        <v>1150500</v>
      </c>
      <c r="F13" s="57">
        <f>SUM(F14:F16)</f>
        <v>960000</v>
      </c>
      <c r="G13" s="57">
        <f>SUM(G14:G16)</f>
        <v>2110500</v>
      </c>
      <c r="H13" s="49">
        <f>SUM(H14:H16)</f>
        <v>60</v>
      </c>
      <c r="I13" s="49">
        <f>SUM(I14:I16)</f>
        <v>120</v>
      </c>
      <c r="J13" s="93"/>
      <c r="K13" s="57">
        <f>SUM(K14:K16)</f>
        <v>0</v>
      </c>
      <c r="L13" s="57">
        <f>SUM(L14:L16)</f>
        <v>320000</v>
      </c>
      <c r="M13" s="57">
        <f>SUM(M14:M16)</f>
        <v>320000</v>
      </c>
      <c r="N13" s="49">
        <f>SUM(N14:N16)</f>
        <v>0</v>
      </c>
      <c r="O13" s="49">
        <f>SUM(O14:O16)</f>
        <v>40</v>
      </c>
      <c r="P13" s="93"/>
      <c r="Q13" s="57">
        <f>SUM(Q14:Q16)</f>
        <v>1150500</v>
      </c>
      <c r="R13" s="57">
        <f>SUM(R14:R16)</f>
        <v>640000</v>
      </c>
      <c r="S13" s="57">
        <f>SUM(S14:S16)</f>
        <v>1790500</v>
      </c>
      <c r="T13" s="49">
        <f>SUM(T14:T16)</f>
        <v>60</v>
      </c>
      <c r="U13" s="49">
        <f>SUM(U14:U16)</f>
        <v>80</v>
      </c>
    </row>
    <row r="14" spans="2:21" ht="28.5" customHeight="1" thickBot="1">
      <c r="B14" s="83"/>
      <c r="C14" s="84">
        <v>3</v>
      </c>
      <c r="D14" s="94" t="s">
        <v>17</v>
      </c>
      <c r="E14" s="55">
        <v>523200</v>
      </c>
      <c r="F14" s="58">
        <v>0</v>
      </c>
      <c r="G14" s="55">
        <f>E14+F14</f>
        <v>523200</v>
      </c>
      <c r="H14" s="51">
        <v>0</v>
      </c>
      <c r="I14" s="51">
        <v>0</v>
      </c>
      <c r="J14" s="51" t="s">
        <v>18</v>
      </c>
      <c r="K14" s="58">
        <v>0</v>
      </c>
      <c r="L14" s="58">
        <v>0</v>
      </c>
      <c r="M14" s="58">
        <f>K14+L14</f>
        <v>0</v>
      </c>
      <c r="N14" s="51">
        <v>0</v>
      </c>
      <c r="O14" s="51">
        <v>0</v>
      </c>
      <c r="P14" s="51"/>
      <c r="Q14" s="58">
        <f t="shared" ref="Q14:R16" si="2">E14-K14</f>
        <v>523200</v>
      </c>
      <c r="R14" s="55">
        <f t="shared" si="2"/>
        <v>0</v>
      </c>
      <c r="S14" s="58">
        <f>Q14+R14</f>
        <v>523200</v>
      </c>
      <c r="T14" s="51">
        <f t="shared" ref="T14:U16" si="3">H14-N14</f>
        <v>0</v>
      </c>
      <c r="U14" s="51">
        <f t="shared" si="3"/>
        <v>0</v>
      </c>
    </row>
    <row r="15" spans="2:21" ht="17.25" customHeight="1" thickBot="1">
      <c r="B15" s="83"/>
      <c r="C15" s="84">
        <v>3</v>
      </c>
      <c r="D15" s="94" t="s">
        <v>19</v>
      </c>
      <c r="E15" s="55">
        <v>27300</v>
      </c>
      <c r="F15" s="55">
        <v>0</v>
      </c>
      <c r="G15" s="55">
        <f>E15+F15</f>
        <v>27300</v>
      </c>
      <c r="H15" s="45">
        <v>0</v>
      </c>
      <c r="I15" s="45">
        <v>0</v>
      </c>
      <c r="J15" s="95" t="s">
        <v>73</v>
      </c>
      <c r="K15" s="55">
        <v>0</v>
      </c>
      <c r="L15" s="55">
        <v>0</v>
      </c>
      <c r="M15" s="55">
        <f>K15+L15</f>
        <v>0</v>
      </c>
      <c r="N15" s="45">
        <v>0</v>
      </c>
      <c r="O15" s="45">
        <v>0</v>
      </c>
      <c r="P15" s="51"/>
      <c r="Q15" s="55">
        <f t="shared" si="2"/>
        <v>27300</v>
      </c>
      <c r="R15" s="55">
        <f t="shared" si="2"/>
        <v>0</v>
      </c>
      <c r="S15" s="55">
        <f>Q15+R15</f>
        <v>27300</v>
      </c>
      <c r="T15" s="51">
        <f t="shared" si="3"/>
        <v>0</v>
      </c>
      <c r="U15" s="51">
        <f t="shared" si="3"/>
        <v>0</v>
      </c>
    </row>
    <row r="16" spans="2:21" ht="324.60000000000002" thickBot="1">
      <c r="B16" s="83"/>
      <c r="C16" s="84">
        <v>3</v>
      </c>
      <c r="D16" s="94" t="s">
        <v>20</v>
      </c>
      <c r="E16" s="55">
        <f>H16*config!B1</f>
        <v>600000</v>
      </c>
      <c r="F16" s="55">
        <f>I16*config!B2</f>
        <v>960000</v>
      </c>
      <c r="G16" s="55">
        <f>E16+F16</f>
        <v>1560000</v>
      </c>
      <c r="H16" s="45">
        <v>60</v>
      </c>
      <c r="I16" s="45">
        <v>120</v>
      </c>
      <c r="J16" s="51" t="s">
        <v>107</v>
      </c>
      <c r="K16" s="55">
        <f>N16*config!B1</f>
        <v>0</v>
      </c>
      <c r="L16" s="55">
        <f>O16*config!B2</f>
        <v>320000</v>
      </c>
      <c r="M16" s="55">
        <f>K16+L16</f>
        <v>320000</v>
      </c>
      <c r="N16" s="45">
        <v>0</v>
      </c>
      <c r="O16" s="45">
        <v>40</v>
      </c>
      <c r="P16" s="51" t="s">
        <v>204</v>
      </c>
      <c r="Q16" s="55">
        <f t="shared" si="2"/>
        <v>600000</v>
      </c>
      <c r="R16" s="55">
        <f t="shared" si="2"/>
        <v>640000</v>
      </c>
      <c r="S16" s="55">
        <f>Q16+R16</f>
        <v>1240000</v>
      </c>
      <c r="T16" s="45">
        <f t="shared" si="3"/>
        <v>60</v>
      </c>
      <c r="U16" s="45">
        <f t="shared" si="3"/>
        <v>80</v>
      </c>
    </row>
    <row r="17" spans="2:21" ht="17.25" customHeight="1" thickBot="1">
      <c r="B17" s="83"/>
      <c r="C17" s="89">
        <v>1</v>
      </c>
      <c r="D17" s="90" t="s">
        <v>21</v>
      </c>
      <c r="E17" s="56">
        <f>SUM(E18,E22)</f>
        <v>11491200</v>
      </c>
      <c r="F17" s="56">
        <f>SUM(F18,F22)</f>
        <v>18240000</v>
      </c>
      <c r="G17" s="56">
        <f>SUM(G18,G22)</f>
        <v>29731200</v>
      </c>
      <c r="H17" s="47">
        <f>H18+H22</f>
        <v>1080</v>
      </c>
      <c r="I17" s="47">
        <f>I18+I22</f>
        <v>2280</v>
      </c>
      <c r="J17" s="91"/>
      <c r="K17" s="56">
        <f>SUM(K18,K22)</f>
        <v>1200000</v>
      </c>
      <c r="L17" s="56">
        <f>SUM(L18,L22)</f>
        <v>5760000</v>
      </c>
      <c r="M17" s="56">
        <f>SUM(M22,M18)</f>
        <v>6960000</v>
      </c>
      <c r="N17" s="47">
        <f>N18+N22</f>
        <v>120</v>
      </c>
      <c r="O17" s="47">
        <f>O18+O22</f>
        <v>720</v>
      </c>
      <c r="P17" s="91"/>
      <c r="Q17" s="56">
        <f>Q18+Q22</f>
        <v>10291200</v>
      </c>
      <c r="R17" s="56">
        <f>R18+R22</f>
        <v>12480000</v>
      </c>
      <c r="S17" s="56">
        <f>S18+S22</f>
        <v>22771200</v>
      </c>
      <c r="T17" s="47">
        <f>T18+T22</f>
        <v>960</v>
      </c>
      <c r="U17" s="47">
        <f>U18+U22</f>
        <v>1560</v>
      </c>
    </row>
    <row r="18" spans="2:21" ht="17.25" customHeight="1" thickBot="1">
      <c r="B18" s="83"/>
      <c r="C18" s="89">
        <v>2</v>
      </c>
      <c r="D18" s="92" t="s">
        <v>22</v>
      </c>
      <c r="E18" s="57">
        <f>SUM(E19:E21)</f>
        <v>3880800</v>
      </c>
      <c r="F18" s="57">
        <f>SUM(F19:F21)</f>
        <v>960000</v>
      </c>
      <c r="G18" s="57">
        <f>SUM(G19:G21)</f>
        <v>4840800</v>
      </c>
      <c r="H18" s="49">
        <f>SUM(H19:H21)</f>
        <v>360</v>
      </c>
      <c r="I18" s="49">
        <f>SUM(I19:I21)</f>
        <v>120</v>
      </c>
      <c r="J18" s="93"/>
      <c r="K18" s="57">
        <f>SUM(K19:K21)</f>
        <v>1200000</v>
      </c>
      <c r="L18" s="57">
        <f>SUM(L19:L21)</f>
        <v>480000</v>
      </c>
      <c r="M18" s="57">
        <f>SUM(M19:M21)</f>
        <v>1680000</v>
      </c>
      <c r="N18" s="49">
        <f>SUM(N19:N21)</f>
        <v>120</v>
      </c>
      <c r="O18" s="49">
        <f>SUM(O19:O21)</f>
        <v>60</v>
      </c>
      <c r="P18" s="93"/>
      <c r="Q18" s="57">
        <f>SUM(Q19:Q21)</f>
        <v>2680800</v>
      </c>
      <c r="R18" s="57">
        <f>SUM(R19:R21)</f>
        <v>480000</v>
      </c>
      <c r="S18" s="57">
        <f>SUM(S19:S21)</f>
        <v>3160800</v>
      </c>
      <c r="T18" s="49">
        <f>SUM(T19:T21)</f>
        <v>240</v>
      </c>
      <c r="U18" s="49">
        <f>SUM(U19:U21)</f>
        <v>60</v>
      </c>
    </row>
    <row r="19" spans="2:21" ht="30" customHeight="1" thickBot="1">
      <c r="B19" s="83"/>
      <c r="C19" s="84">
        <v>3</v>
      </c>
      <c r="D19" s="94" t="s">
        <v>17</v>
      </c>
      <c r="E19" s="55">
        <v>14400</v>
      </c>
      <c r="F19" s="51">
        <v>0</v>
      </c>
      <c r="G19" s="55">
        <f>E19+F19</f>
        <v>14400</v>
      </c>
      <c r="H19" s="51">
        <v>0</v>
      </c>
      <c r="I19" s="51">
        <v>0</v>
      </c>
      <c r="J19" s="51" t="s">
        <v>23</v>
      </c>
      <c r="K19" s="55">
        <v>0</v>
      </c>
      <c r="L19" s="55">
        <v>0</v>
      </c>
      <c r="M19" s="58">
        <f>K19+L19</f>
        <v>0</v>
      </c>
      <c r="N19" s="45">
        <v>0</v>
      </c>
      <c r="O19" s="45">
        <v>0</v>
      </c>
      <c r="P19" s="51"/>
      <c r="Q19" s="58">
        <f t="shared" ref="Q19:S23" si="4">E19-K19</f>
        <v>14400</v>
      </c>
      <c r="R19" s="55">
        <f t="shared" si="4"/>
        <v>0</v>
      </c>
      <c r="S19" s="58">
        <f t="shared" si="4"/>
        <v>14400</v>
      </c>
      <c r="T19" s="51">
        <f t="shared" ref="T19:U21" si="5">H19-N19</f>
        <v>0</v>
      </c>
      <c r="U19" s="51">
        <f t="shared" si="5"/>
        <v>0</v>
      </c>
    </row>
    <row r="20" spans="2:21" ht="17.25" customHeight="1" thickBot="1">
      <c r="B20" s="83"/>
      <c r="C20" s="84">
        <v>3</v>
      </c>
      <c r="D20" s="94" t="s">
        <v>19</v>
      </c>
      <c r="E20" s="55">
        <v>266400</v>
      </c>
      <c r="F20" s="51">
        <v>0</v>
      </c>
      <c r="G20" s="55">
        <f>E20+F20</f>
        <v>266400</v>
      </c>
      <c r="H20" s="45">
        <v>0</v>
      </c>
      <c r="I20" s="45">
        <v>0</v>
      </c>
      <c r="J20" s="51" t="s">
        <v>24</v>
      </c>
      <c r="K20" s="55">
        <v>0</v>
      </c>
      <c r="L20" s="55">
        <v>0</v>
      </c>
      <c r="M20" s="55">
        <f>K20+L20</f>
        <v>0</v>
      </c>
      <c r="N20" s="45">
        <v>0</v>
      </c>
      <c r="O20" s="45">
        <v>0</v>
      </c>
      <c r="P20" s="51"/>
      <c r="Q20" s="55">
        <f t="shared" si="4"/>
        <v>266400</v>
      </c>
      <c r="R20" s="55">
        <f t="shared" si="4"/>
        <v>0</v>
      </c>
      <c r="S20" s="55">
        <f t="shared" si="4"/>
        <v>266400</v>
      </c>
      <c r="T20" s="51">
        <f t="shared" si="5"/>
        <v>0</v>
      </c>
      <c r="U20" s="51">
        <f t="shared" si="5"/>
        <v>0</v>
      </c>
    </row>
    <row r="21" spans="2:21" ht="84.6" thickBot="1">
      <c r="B21" s="83"/>
      <c r="C21" s="84">
        <v>3</v>
      </c>
      <c r="D21" s="94" t="s">
        <v>20</v>
      </c>
      <c r="E21" s="55">
        <f>H21*config!B1</f>
        <v>3600000</v>
      </c>
      <c r="F21" s="55">
        <f>I21*config!B2</f>
        <v>960000</v>
      </c>
      <c r="G21" s="55">
        <f>E21+F21</f>
        <v>4560000</v>
      </c>
      <c r="H21" s="45">
        <v>360</v>
      </c>
      <c r="I21" s="45">
        <v>120</v>
      </c>
      <c r="J21" s="51" t="s">
        <v>108</v>
      </c>
      <c r="K21" s="55">
        <f>N21*config!B1</f>
        <v>1200000</v>
      </c>
      <c r="L21" s="55">
        <f>O21*config!B2</f>
        <v>480000</v>
      </c>
      <c r="M21" s="55">
        <f>SUM(K21:L21)</f>
        <v>1680000</v>
      </c>
      <c r="N21" s="45">
        <v>120</v>
      </c>
      <c r="O21" s="45">
        <v>60</v>
      </c>
      <c r="P21" s="51" t="s">
        <v>109</v>
      </c>
      <c r="Q21" s="55">
        <f t="shared" si="4"/>
        <v>2400000</v>
      </c>
      <c r="R21" s="55">
        <f t="shared" si="4"/>
        <v>480000</v>
      </c>
      <c r="S21" s="55">
        <f t="shared" si="4"/>
        <v>2880000</v>
      </c>
      <c r="T21" s="45">
        <f t="shared" si="5"/>
        <v>240</v>
      </c>
      <c r="U21" s="45">
        <f t="shared" si="5"/>
        <v>60</v>
      </c>
    </row>
    <row r="22" spans="2:21" ht="17.25" customHeight="1" thickBot="1">
      <c r="B22" s="83"/>
      <c r="C22" s="89">
        <v>2</v>
      </c>
      <c r="D22" s="92" t="s">
        <v>16</v>
      </c>
      <c r="E22" s="57">
        <f>SUM(E23:E25)</f>
        <v>7610400</v>
      </c>
      <c r="F22" s="57">
        <f>SUM(F23:F25)</f>
        <v>17280000</v>
      </c>
      <c r="G22" s="57">
        <f>SUM(G23:G25)</f>
        <v>24890400</v>
      </c>
      <c r="H22" s="49">
        <f>SUM(H23:H25)</f>
        <v>720</v>
      </c>
      <c r="I22" s="49">
        <f>SUM(I23:I25)</f>
        <v>2160</v>
      </c>
      <c r="J22" s="93"/>
      <c r="K22" s="57">
        <f>SUM(K23:K25)</f>
        <v>0</v>
      </c>
      <c r="L22" s="57">
        <f>SUM(L23:L25)</f>
        <v>5280000</v>
      </c>
      <c r="M22" s="57">
        <f>SUM(M23:M25)</f>
        <v>5280000</v>
      </c>
      <c r="N22" s="49">
        <f>SUM(N23:N25)</f>
        <v>0</v>
      </c>
      <c r="O22" s="49">
        <f>SUM(O23:O25)</f>
        <v>660</v>
      </c>
      <c r="P22" s="93"/>
      <c r="Q22" s="57">
        <f>SUM(Q23:Q25)</f>
        <v>7610400</v>
      </c>
      <c r="R22" s="57">
        <f>SUM(R23:R25)</f>
        <v>12000000</v>
      </c>
      <c r="S22" s="57">
        <f>SUM(S23:S25)</f>
        <v>19610400</v>
      </c>
      <c r="T22" s="49">
        <f>SUM(T23:T25)</f>
        <v>720</v>
      </c>
      <c r="U22" s="49">
        <f>SUM(U23:U25)</f>
        <v>1500</v>
      </c>
    </row>
    <row r="23" spans="2:21" ht="30" customHeight="1" thickBot="1">
      <c r="B23" s="83"/>
      <c r="C23" s="84">
        <v>3</v>
      </c>
      <c r="D23" s="94" t="s">
        <v>17</v>
      </c>
      <c r="E23" s="55">
        <v>144000</v>
      </c>
      <c r="F23" s="58">
        <v>0</v>
      </c>
      <c r="G23" s="55">
        <v>144000</v>
      </c>
      <c r="H23" s="51">
        <v>0</v>
      </c>
      <c r="I23" s="51">
        <v>0</v>
      </c>
      <c r="J23" s="51" t="s">
        <v>25</v>
      </c>
      <c r="K23" s="55">
        <v>0</v>
      </c>
      <c r="L23" s="55">
        <v>0</v>
      </c>
      <c r="M23" s="58">
        <f>K23+L23</f>
        <v>0</v>
      </c>
      <c r="N23" s="45">
        <v>0</v>
      </c>
      <c r="O23" s="45">
        <v>0</v>
      </c>
      <c r="P23" s="51"/>
      <c r="Q23" s="58">
        <f t="shared" ref="Q23:S24" si="6">E23-K23</f>
        <v>144000</v>
      </c>
      <c r="R23" s="55">
        <f t="shared" si="4"/>
        <v>0</v>
      </c>
      <c r="S23" s="58">
        <f t="shared" si="6"/>
        <v>144000</v>
      </c>
      <c r="T23" s="51">
        <f t="shared" ref="T23:U25" si="7">H23-N23</f>
        <v>0</v>
      </c>
      <c r="U23" s="51">
        <f t="shared" si="7"/>
        <v>0</v>
      </c>
    </row>
    <row r="24" spans="2:21" ht="17.25" customHeight="1" thickBot="1">
      <c r="B24" s="83"/>
      <c r="C24" s="84">
        <v>3</v>
      </c>
      <c r="D24" s="94" t="s">
        <v>19</v>
      </c>
      <c r="E24" s="55">
        <v>266400</v>
      </c>
      <c r="F24" s="58">
        <v>0</v>
      </c>
      <c r="G24" s="55">
        <f>E24+F24</f>
        <v>266400</v>
      </c>
      <c r="H24" s="51">
        <v>0</v>
      </c>
      <c r="I24" s="51">
        <v>0</v>
      </c>
      <c r="J24" s="51" t="s">
        <v>24</v>
      </c>
      <c r="K24" s="55">
        <v>0</v>
      </c>
      <c r="L24" s="55">
        <v>0</v>
      </c>
      <c r="M24" s="55">
        <f>K24+L24</f>
        <v>0</v>
      </c>
      <c r="N24" s="45">
        <v>0</v>
      </c>
      <c r="O24" s="45">
        <v>0</v>
      </c>
      <c r="P24" s="51"/>
      <c r="Q24" s="55">
        <f t="shared" si="6"/>
        <v>266400</v>
      </c>
      <c r="R24" s="55">
        <f t="shared" si="6"/>
        <v>0</v>
      </c>
      <c r="S24" s="55">
        <f t="shared" si="6"/>
        <v>266400</v>
      </c>
      <c r="T24" s="51">
        <f t="shared" si="7"/>
        <v>0</v>
      </c>
      <c r="U24" s="51">
        <f t="shared" si="7"/>
        <v>0</v>
      </c>
    </row>
    <row r="25" spans="2:21" ht="156.6" thickBot="1">
      <c r="B25" s="83"/>
      <c r="C25" s="84">
        <v>3</v>
      </c>
      <c r="D25" s="94" t="s">
        <v>20</v>
      </c>
      <c r="E25" s="55">
        <f>H25*config!B1</f>
        <v>7200000</v>
      </c>
      <c r="F25" s="55">
        <f>I25*config!B2</f>
        <v>17280000</v>
      </c>
      <c r="G25" s="55">
        <f>SUM(E25:F25)</f>
        <v>24480000</v>
      </c>
      <c r="H25" s="44">
        <v>720</v>
      </c>
      <c r="I25" s="44">
        <v>2160</v>
      </c>
      <c r="J25" s="51" t="s">
        <v>110</v>
      </c>
      <c r="K25" s="55">
        <f>N25*config!B1</f>
        <v>0</v>
      </c>
      <c r="L25" s="55">
        <f>O25*config!B2</f>
        <v>5280000</v>
      </c>
      <c r="M25" s="55">
        <f>K25+L25</f>
        <v>5280000</v>
      </c>
      <c r="N25" s="45">
        <v>0</v>
      </c>
      <c r="O25" s="45">
        <v>660</v>
      </c>
      <c r="P25" s="51" t="s">
        <v>203</v>
      </c>
      <c r="Q25" s="55">
        <f>E25-K25</f>
        <v>7200000</v>
      </c>
      <c r="R25" s="55">
        <f>F25-L25</f>
        <v>12000000</v>
      </c>
      <c r="S25" s="55">
        <f>Q25+R25</f>
        <v>19200000</v>
      </c>
      <c r="T25" s="44">
        <f t="shared" si="7"/>
        <v>720</v>
      </c>
      <c r="U25" s="44">
        <f t="shared" si="7"/>
        <v>1500</v>
      </c>
    </row>
    <row r="26" spans="2:21" ht="17.25" customHeight="1" thickBot="1">
      <c r="B26" s="83"/>
      <c r="C26" s="89">
        <v>1</v>
      </c>
      <c r="D26" s="90" t="s">
        <v>26</v>
      </c>
      <c r="E26" s="56">
        <f>SUM(E27,E31)</f>
        <v>635600</v>
      </c>
      <c r="F26" s="56">
        <f>SUM(F27,F31)</f>
        <v>1400000</v>
      </c>
      <c r="G26" s="56">
        <f>SUM(G27,G31)</f>
        <v>2035600</v>
      </c>
      <c r="H26" s="47">
        <f>H27+H31</f>
        <v>20</v>
      </c>
      <c r="I26" s="47">
        <f>I27+I31</f>
        <v>175</v>
      </c>
      <c r="J26" s="91"/>
      <c r="K26" s="56">
        <f>SUM(K31,K27)</f>
        <v>100000</v>
      </c>
      <c r="L26" s="56">
        <f>SUM(L31,L27)</f>
        <v>480000</v>
      </c>
      <c r="M26" s="56">
        <f>SUM(M31,M27)</f>
        <v>580000</v>
      </c>
      <c r="N26" s="47">
        <f>N27+N31</f>
        <v>10</v>
      </c>
      <c r="O26" s="47">
        <f>O27+O31</f>
        <v>60</v>
      </c>
      <c r="P26" s="91"/>
      <c r="Q26" s="56">
        <f>Q27+Q31</f>
        <v>535600</v>
      </c>
      <c r="R26" s="56">
        <f>R27+R31</f>
        <v>920000</v>
      </c>
      <c r="S26" s="56">
        <f>S27+S31</f>
        <v>1455600</v>
      </c>
      <c r="T26" s="47">
        <f>T27+T31</f>
        <v>10</v>
      </c>
      <c r="U26" s="47">
        <f>U27+U31</f>
        <v>115</v>
      </c>
    </row>
    <row r="27" spans="2:21" ht="17.25" customHeight="1" thickBot="1">
      <c r="B27" s="83"/>
      <c r="C27" s="89">
        <v>2</v>
      </c>
      <c r="D27" s="92" t="s">
        <v>28</v>
      </c>
      <c r="E27" s="57">
        <f>SUM(E28:E30)</f>
        <v>289000</v>
      </c>
      <c r="F27" s="57">
        <f>SUM(F28:F30)</f>
        <v>40000</v>
      </c>
      <c r="G27" s="57">
        <f>SUM(G28:G30)</f>
        <v>329000</v>
      </c>
      <c r="H27" s="49">
        <f>SUM(H28:H30)</f>
        <v>10</v>
      </c>
      <c r="I27" s="49">
        <f>SUM(I28:I30)</f>
        <v>5</v>
      </c>
      <c r="J27" s="93"/>
      <c r="K27" s="57">
        <f>SUM(K28:K30)</f>
        <v>100000</v>
      </c>
      <c r="L27" s="57">
        <f>SUM(L28:L30)</f>
        <v>40000</v>
      </c>
      <c r="M27" s="57">
        <f>SUM(M28:M30)</f>
        <v>140000</v>
      </c>
      <c r="N27" s="49">
        <f>SUM(N28:N30)</f>
        <v>10</v>
      </c>
      <c r="O27" s="49">
        <f>SUM(O28:O30)</f>
        <v>5</v>
      </c>
      <c r="P27" s="93"/>
      <c r="Q27" s="57">
        <f>SUM(Q28:Q30)</f>
        <v>189000</v>
      </c>
      <c r="R27" s="57">
        <f>SUM(R28:R30)</f>
        <v>0</v>
      </c>
      <c r="S27" s="57">
        <f>SUM(S28:S30)</f>
        <v>189000</v>
      </c>
      <c r="T27" s="49">
        <f>SUM(T28:T30)</f>
        <v>0</v>
      </c>
      <c r="U27" s="49">
        <f>SUM(U28:U30)</f>
        <v>0</v>
      </c>
    </row>
    <row r="28" spans="2:21" ht="24.75" customHeight="1" thickBot="1">
      <c r="B28" s="83"/>
      <c r="C28" s="84">
        <v>3</v>
      </c>
      <c r="D28" s="94" t="s">
        <v>17</v>
      </c>
      <c r="E28" s="55">
        <v>134400</v>
      </c>
      <c r="F28" s="58">
        <v>0</v>
      </c>
      <c r="G28" s="55">
        <f>E28+F28</f>
        <v>134400</v>
      </c>
      <c r="H28" s="51">
        <v>0</v>
      </c>
      <c r="I28" s="51">
        <v>0</v>
      </c>
      <c r="J28" s="51" t="s">
        <v>76</v>
      </c>
      <c r="K28" s="58">
        <v>0</v>
      </c>
      <c r="L28" s="58">
        <v>0</v>
      </c>
      <c r="M28" s="58">
        <f>K28+L28</f>
        <v>0</v>
      </c>
      <c r="N28" s="51">
        <v>0</v>
      </c>
      <c r="O28" s="51">
        <v>0</v>
      </c>
      <c r="P28" s="51"/>
      <c r="Q28" s="58">
        <f t="shared" ref="Q28:R30" si="8">E28-K28</f>
        <v>134400</v>
      </c>
      <c r="R28" s="58">
        <f t="shared" si="8"/>
        <v>0</v>
      </c>
      <c r="S28" s="58">
        <f>Q28+R28</f>
        <v>134400</v>
      </c>
      <c r="T28" s="51">
        <f t="shared" ref="T28:U30" si="9">H28-N28</f>
        <v>0</v>
      </c>
      <c r="U28" s="51">
        <f t="shared" si="9"/>
        <v>0</v>
      </c>
    </row>
    <row r="29" spans="2:21" ht="17.25" customHeight="1" thickBot="1">
      <c r="B29" s="83"/>
      <c r="C29" s="84">
        <v>3</v>
      </c>
      <c r="D29" s="94" t="s">
        <v>19</v>
      </c>
      <c r="E29" s="55">
        <v>54600</v>
      </c>
      <c r="F29" s="55">
        <v>0</v>
      </c>
      <c r="G29" s="55">
        <f>E29+F29</f>
        <v>54600</v>
      </c>
      <c r="H29" s="45">
        <v>0</v>
      </c>
      <c r="I29" s="45">
        <v>0</v>
      </c>
      <c r="J29" s="51" t="s">
        <v>75</v>
      </c>
      <c r="K29" s="55">
        <v>0</v>
      </c>
      <c r="L29" s="55">
        <v>0</v>
      </c>
      <c r="M29" s="55">
        <f>K29+L29</f>
        <v>0</v>
      </c>
      <c r="N29" s="45">
        <v>0</v>
      </c>
      <c r="O29" s="45">
        <v>0</v>
      </c>
      <c r="P29" s="51"/>
      <c r="Q29" s="55">
        <f t="shared" si="8"/>
        <v>54600</v>
      </c>
      <c r="R29" s="55">
        <f t="shared" si="8"/>
        <v>0</v>
      </c>
      <c r="S29" s="55">
        <f>Q29+R29</f>
        <v>54600</v>
      </c>
      <c r="T29" s="51">
        <f t="shared" si="9"/>
        <v>0</v>
      </c>
      <c r="U29" s="51">
        <f t="shared" si="9"/>
        <v>0</v>
      </c>
    </row>
    <row r="30" spans="2:21" ht="60.6" thickBot="1">
      <c r="B30" s="83"/>
      <c r="C30" s="84">
        <v>3</v>
      </c>
      <c r="D30" s="94" t="s">
        <v>20</v>
      </c>
      <c r="E30" s="55">
        <f>H30*config!B1</f>
        <v>100000</v>
      </c>
      <c r="F30" s="55">
        <f>I30*config!B2</f>
        <v>40000</v>
      </c>
      <c r="G30" s="55">
        <f>E30+F30</f>
        <v>140000</v>
      </c>
      <c r="H30" s="45">
        <v>10</v>
      </c>
      <c r="I30" s="45">
        <v>5</v>
      </c>
      <c r="J30" s="51" t="s">
        <v>99</v>
      </c>
      <c r="K30" s="55">
        <f>N30*config!B1</f>
        <v>100000</v>
      </c>
      <c r="L30" s="55">
        <f>O30*config!B2</f>
        <v>40000</v>
      </c>
      <c r="M30" s="55">
        <f>K30+L30</f>
        <v>140000</v>
      </c>
      <c r="N30" s="45">
        <v>10</v>
      </c>
      <c r="O30" s="45">
        <v>5</v>
      </c>
      <c r="P30" s="51" t="s">
        <v>111</v>
      </c>
      <c r="Q30" s="55">
        <f t="shared" si="8"/>
        <v>0</v>
      </c>
      <c r="R30" s="55">
        <f t="shared" si="8"/>
        <v>0</v>
      </c>
      <c r="S30" s="55">
        <f>Q30+R30</f>
        <v>0</v>
      </c>
      <c r="T30" s="45">
        <f t="shared" si="9"/>
        <v>0</v>
      </c>
      <c r="U30" s="45">
        <f t="shared" si="9"/>
        <v>0</v>
      </c>
    </row>
    <row r="31" spans="2:21" ht="17.25" customHeight="1" thickBot="1">
      <c r="B31" s="83"/>
      <c r="C31" s="89">
        <v>2</v>
      </c>
      <c r="D31" s="92" t="s">
        <v>16</v>
      </c>
      <c r="E31" s="57">
        <f>SUM(E32:E34)</f>
        <v>346600</v>
      </c>
      <c r="F31" s="57">
        <f>SUM(F32:F34)</f>
        <v>1360000</v>
      </c>
      <c r="G31" s="57">
        <f>SUM(G32:G34)</f>
        <v>1706600</v>
      </c>
      <c r="H31" s="49">
        <f>SUM(H32:H34)</f>
        <v>10</v>
      </c>
      <c r="I31" s="49">
        <f>SUM(I32:I34)</f>
        <v>170</v>
      </c>
      <c r="J31" s="93"/>
      <c r="K31" s="57">
        <f>SUM(K32:K34)</f>
        <v>0</v>
      </c>
      <c r="L31" s="57">
        <f>SUM(L32:L34)</f>
        <v>440000</v>
      </c>
      <c r="M31" s="57">
        <f>SUM(M32:M34)</f>
        <v>440000</v>
      </c>
      <c r="N31" s="49">
        <f>SUM(N32:N34)</f>
        <v>0</v>
      </c>
      <c r="O31" s="49">
        <f>SUM(O32:O34)</f>
        <v>55</v>
      </c>
      <c r="P31" s="93"/>
      <c r="Q31" s="57">
        <f>SUM(Q32:Q34)</f>
        <v>346600</v>
      </c>
      <c r="R31" s="57">
        <f>SUM(R32:R34)</f>
        <v>920000</v>
      </c>
      <c r="S31" s="57">
        <f>SUM(S32:S34)</f>
        <v>1266600</v>
      </c>
      <c r="T31" s="49">
        <f>SUM(T32:T34)</f>
        <v>10</v>
      </c>
      <c r="U31" s="49">
        <f>SUM(U32:U34)</f>
        <v>115</v>
      </c>
    </row>
    <row r="32" spans="2:21" ht="24.75" customHeight="1" thickBot="1">
      <c r="B32" s="83"/>
      <c r="C32" s="84">
        <v>3</v>
      </c>
      <c r="D32" s="94" t="s">
        <v>17</v>
      </c>
      <c r="E32" s="55">
        <v>192000</v>
      </c>
      <c r="F32" s="58"/>
      <c r="G32" s="55">
        <f>E32+F32</f>
        <v>192000</v>
      </c>
      <c r="H32" s="51"/>
      <c r="I32" s="51"/>
      <c r="J32" s="51" t="s">
        <v>74</v>
      </c>
      <c r="K32" s="58">
        <v>0</v>
      </c>
      <c r="L32" s="58">
        <v>0</v>
      </c>
      <c r="M32" s="58">
        <f>K32+L32</f>
        <v>0</v>
      </c>
      <c r="N32" s="51">
        <v>0</v>
      </c>
      <c r="O32" s="51">
        <v>0</v>
      </c>
      <c r="P32" s="51"/>
      <c r="Q32" s="58">
        <f>E32-K32</f>
        <v>192000</v>
      </c>
      <c r="R32" s="58">
        <f>F32-L32</f>
        <v>0</v>
      </c>
      <c r="S32" s="58">
        <f>G32-M32</f>
        <v>192000</v>
      </c>
      <c r="T32" s="51">
        <f>H32-N32</f>
        <v>0</v>
      </c>
      <c r="U32" s="51">
        <f>I32-O32</f>
        <v>0</v>
      </c>
    </row>
    <row r="33" spans="2:21" ht="17.25" customHeight="1" thickBot="1">
      <c r="B33" s="83"/>
      <c r="C33" s="84">
        <v>3</v>
      </c>
      <c r="D33" s="94" t="s">
        <v>19</v>
      </c>
      <c r="E33" s="55">
        <v>54600</v>
      </c>
      <c r="F33" s="55"/>
      <c r="G33" s="55">
        <f>E33+F33</f>
        <v>54600</v>
      </c>
      <c r="H33" s="45"/>
      <c r="I33" s="45"/>
      <c r="J33" s="51" t="s">
        <v>27</v>
      </c>
      <c r="K33" s="55">
        <v>0</v>
      </c>
      <c r="L33" s="55">
        <v>0</v>
      </c>
      <c r="M33" s="55">
        <f>K33+L33</f>
        <v>0</v>
      </c>
      <c r="N33" s="45">
        <v>0</v>
      </c>
      <c r="O33" s="45">
        <v>0</v>
      </c>
      <c r="P33" s="51"/>
      <c r="Q33" s="55">
        <f>E33-K33</f>
        <v>54600</v>
      </c>
      <c r="R33" s="55">
        <f>F33-L33</f>
        <v>0</v>
      </c>
      <c r="S33" s="55">
        <f>Q33+R33</f>
        <v>54600</v>
      </c>
      <c r="T33" s="51">
        <f>H33-N33</f>
        <v>0</v>
      </c>
      <c r="U33" s="51">
        <f>I33-O33</f>
        <v>0</v>
      </c>
    </row>
    <row r="34" spans="2:21" ht="144.6" thickBot="1">
      <c r="B34" s="83"/>
      <c r="C34" s="84">
        <v>3</v>
      </c>
      <c r="D34" s="94" t="s">
        <v>20</v>
      </c>
      <c r="E34" s="55">
        <f>H34*config!B1</f>
        <v>100000</v>
      </c>
      <c r="F34" s="55">
        <f>I34*config!B2</f>
        <v>1360000</v>
      </c>
      <c r="G34" s="55">
        <f>E34+F34</f>
        <v>1460000</v>
      </c>
      <c r="H34" s="45">
        <v>10</v>
      </c>
      <c r="I34" s="45">
        <v>170</v>
      </c>
      <c r="J34" s="51" t="s">
        <v>112</v>
      </c>
      <c r="K34" s="55">
        <f>N34*config!B1</f>
        <v>0</v>
      </c>
      <c r="L34" s="55">
        <f>O34*config!B2</f>
        <v>440000</v>
      </c>
      <c r="M34" s="55">
        <f>K34+L34</f>
        <v>440000</v>
      </c>
      <c r="N34" s="45">
        <v>0</v>
      </c>
      <c r="O34" s="45">
        <v>55</v>
      </c>
      <c r="P34" s="51" t="s">
        <v>202</v>
      </c>
      <c r="Q34" s="55">
        <f>E34-K34</f>
        <v>100000</v>
      </c>
      <c r="R34" s="55">
        <f>F34-L34</f>
        <v>920000</v>
      </c>
      <c r="S34" s="55">
        <f>Q34+R34</f>
        <v>1020000</v>
      </c>
      <c r="T34" s="45">
        <f>H34-N34</f>
        <v>10</v>
      </c>
      <c r="U34" s="45">
        <f>I34-O34</f>
        <v>115</v>
      </c>
    </row>
    <row r="35" spans="2:21" ht="17.25" customHeight="1" thickBot="1">
      <c r="B35" s="83"/>
      <c r="C35" s="89">
        <v>1</v>
      </c>
      <c r="D35" s="90" t="s">
        <v>113</v>
      </c>
      <c r="E35" s="56">
        <f>SUM(E36,E40)</f>
        <v>1533200</v>
      </c>
      <c r="F35" s="56">
        <f>SUM(F36,F40)</f>
        <v>1440000</v>
      </c>
      <c r="G35" s="56">
        <f>SUM(G36,G40)</f>
        <v>2973200</v>
      </c>
      <c r="H35" s="47">
        <f>H36+H40</f>
        <v>20</v>
      </c>
      <c r="I35" s="47">
        <f>I36+I40</f>
        <v>180</v>
      </c>
      <c r="J35" s="91"/>
      <c r="K35" s="56">
        <f>SUM(K40,K36)</f>
        <v>100000</v>
      </c>
      <c r="L35" s="56">
        <f>SUM(L40,L36)</f>
        <v>480000</v>
      </c>
      <c r="M35" s="56">
        <f>SUM(M40,M36)</f>
        <v>580000</v>
      </c>
      <c r="N35" s="47">
        <f>N36+N40</f>
        <v>10</v>
      </c>
      <c r="O35" s="47">
        <f>O36+O40</f>
        <v>60</v>
      </c>
      <c r="P35" s="91"/>
      <c r="Q35" s="56">
        <f>Q36+Q40</f>
        <v>1433200</v>
      </c>
      <c r="R35" s="56">
        <f>R36+R40</f>
        <v>960000</v>
      </c>
      <c r="S35" s="56">
        <f>S36+S40</f>
        <v>2393200</v>
      </c>
      <c r="T35" s="47">
        <f>T36+T40</f>
        <v>10</v>
      </c>
      <c r="U35" s="47">
        <f>U36+U40</f>
        <v>120</v>
      </c>
    </row>
    <row r="36" spans="2:21" ht="17.25" customHeight="1" thickBot="1">
      <c r="B36" s="83"/>
      <c r="C36" s="89">
        <v>2</v>
      </c>
      <c r="D36" s="92" t="s">
        <v>28</v>
      </c>
      <c r="E36" s="57">
        <f>SUM(E37:E39)</f>
        <v>658600</v>
      </c>
      <c r="F36" s="57">
        <f>SUM(F37:F39)</f>
        <v>80000</v>
      </c>
      <c r="G36" s="57">
        <f>SUM(G37:G39)</f>
        <v>738600</v>
      </c>
      <c r="H36" s="49">
        <f>SUM(H37:H39)</f>
        <v>10</v>
      </c>
      <c r="I36" s="49">
        <f>SUM(I37:I39)</f>
        <v>10</v>
      </c>
      <c r="J36" s="93"/>
      <c r="K36" s="57">
        <f>SUM(K37:K39)</f>
        <v>100000</v>
      </c>
      <c r="L36" s="57">
        <f>SUM(L37:L39)</f>
        <v>40000</v>
      </c>
      <c r="M36" s="57">
        <f>SUM(M37:M39)</f>
        <v>140000</v>
      </c>
      <c r="N36" s="49">
        <f>SUM(N37:N39)</f>
        <v>10</v>
      </c>
      <c r="O36" s="49">
        <f>SUM(O37:O39)</f>
        <v>5</v>
      </c>
      <c r="P36" s="93"/>
      <c r="Q36" s="57">
        <f>SUM(Q37:Q39)</f>
        <v>558600</v>
      </c>
      <c r="R36" s="57">
        <f>SUM(R37:R39)</f>
        <v>40000</v>
      </c>
      <c r="S36" s="57">
        <f>SUM(S37:S39)</f>
        <v>598600</v>
      </c>
      <c r="T36" s="122">
        <f>SUM(T37:T39)</f>
        <v>0</v>
      </c>
      <c r="U36" s="122">
        <f>SUM(U37:U39)</f>
        <v>5</v>
      </c>
    </row>
    <row r="37" spans="2:21" ht="24.75" customHeight="1" thickBot="1">
      <c r="B37" s="83"/>
      <c r="C37" s="84">
        <v>3</v>
      </c>
      <c r="D37" s="94" t="s">
        <v>17</v>
      </c>
      <c r="E37" s="55">
        <v>504000</v>
      </c>
      <c r="F37" s="58">
        <v>0</v>
      </c>
      <c r="G37" s="55">
        <f>E37+F37</f>
        <v>504000</v>
      </c>
      <c r="H37" s="51">
        <v>0</v>
      </c>
      <c r="I37" s="51">
        <v>0</v>
      </c>
      <c r="J37" s="51" t="s">
        <v>85</v>
      </c>
      <c r="K37" s="58">
        <v>0</v>
      </c>
      <c r="L37" s="58">
        <v>0</v>
      </c>
      <c r="M37" s="58">
        <f>K37+L37</f>
        <v>0</v>
      </c>
      <c r="N37" s="51">
        <v>0</v>
      </c>
      <c r="O37" s="51">
        <v>0</v>
      </c>
      <c r="P37" s="51"/>
      <c r="Q37" s="58">
        <f t="shared" ref="Q37:S38" si="10">E37-K37</f>
        <v>504000</v>
      </c>
      <c r="R37" s="58">
        <f t="shared" si="10"/>
        <v>0</v>
      </c>
      <c r="S37" s="58">
        <f t="shared" si="10"/>
        <v>504000</v>
      </c>
      <c r="T37" s="51">
        <f t="shared" ref="T37:U39" si="11">H37-N37</f>
        <v>0</v>
      </c>
      <c r="U37" s="51">
        <f t="shared" si="11"/>
        <v>0</v>
      </c>
    </row>
    <row r="38" spans="2:21" ht="17.25" customHeight="1" thickBot="1">
      <c r="B38" s="83"/>
      <c r="C38" s="84">
        <v>3</v>
      </c>
      <c r="D38" s="94" t="s">
        <v>19</v>
      </c>
      <c r="E38" s="55">
        <v>54600</v>
      </c>
      <c r="F38" s="55">
        <v>0</v>
      </c>
      <c r="G38" s="55">
        <f>E38+F38</f>
        <v>54600</v>
      </c>
      <c r="H38" s="45">
        <v>0</v>
      </c>
      <c r="I38" s="45">
        <v>0</v>
      </c>
      <c r="J38" s="51" t="s">
        <v>77</v>
      </c>
      <c r="K38" s="58">
        <v>0</v>
      </c>
      <c r="L38" s="58">
        <v>0</v>
      </c>
      <c r="M38" s="55">
        <f>K38+L38</f>
        <v>0</v>
      </c>
      <c r="N38" s="51">
        <v>0</v>
      </c>
      <c r="O38" s="51">
        <v>0</v>
      </c>
      <c r="P38" s="51"/>
      <c r="Q38" s="55">
        <f t="shared" si="10"/>
        <v>54600</v>
      </c>
      <c r="R38" s="55">
        <f t="shared" si="10"/>
        <v>0</v>
      </c>
      <c r="S38" s="55">
        <f t="shared" si="10"/>
        <v>54600</v>
      </c>
      <c r="T38" s="51">
        <f t="shared" si="11"/>
        <v>0</v>
      </c>
      <c r="U38" s="51">
        <f t="shared" si="11"/>
        <v>0</v>
      </c>
    </row>
    <row r="39" spans="2:21" ht="60.6" thickBot="1">
      <c r="B39" s="83"/>
      <c r="C39" s="84">
        <v>3</v>
      </c>
      <c r="D39" s="94" t="s">
        <v>20</v>
      </c>
      <c r="E39" s="55">
        <f>H39*config!B1</f>
        <v>100000</v>
      </c>
      <c r="F39" s="55">
        <f>I39*config!B2</f>
        <v>80000</v>
      </c>
      <c r="G39" s="55">
        <f>E39+F39</f>
        <v>180000</v>
      </c>
      <c r="H39" s="45">
        <v>10</v>
      </c>
      <c r="I39" s="45">
        <v>10</v>
      </c>
      <c r="J39" s="51" t="s">
        <v>84</v>
      </c>
      <c r="K39" s="55">
        <f>N39*config!B1</f>
        <v>100000</v>
      </c>
      <c r="L39" s="55">
        <f>O39*config!B2</f>
        <v>40000</v>
      </c>
      <c r="M39" s="55">
        <f>K39+L39</f>
        <v>140000</v>
      </c>
      <c r="N39" s="45">
        <v>10</v>
      </c>
      <c r="O39" s="45">
        <v>5</v>
      </c>
      <c r="P39" s="51" t="s">
        <v>111</v>
      </c>
      <c r="Q39" s="55">
        <f>E39-K39</f>
        <v>0</v>
      </c>
      <c r="R39" s="55">
        <f>F39-L39</f>
        <v>40000</v>
      </c>
      <c r="S39" s="55">
        <f>Q39+R39</f>
        <v>40000</v>
      </c>
      <c r="T39" s="45">
        <f t="shared" si="11"/>
        <v>0</v>
      </c>
      <c r="U39" s="45">
        <f t="shared" si="11"/>
        <v>5</v>
      </c>
    </row>
    <row r="40" spans="2:21" ht="17.25" customHeight="1" thickBot="1">
      <c r="B40" s="83"/>
      <c r="C40" s="89">
        <v>2</v>
      </c>
      <c r="D40" s="92" t="s">
        <v>16</v>
      </c>
      <c r="E40" s="57">
        <f>SUM(E41:E43)</f>
        <v>874600</v>
      </c>
      <c r="F40" s="57">
        <f>SUM(F41:F43)</f>
        <v>1360000</v>
      </c>
      <c r="G40" s="57">
        <f>SUM(G41:G43)</f>
        <v>2234600</v>
      </c>
      <c r="H40" s="49">
        <f>SUM(H41:H43)</f>
        <v>10</v>
      </c>
      <c r="I40" s="49">
        <f>SUM(I41:I43)</f>
        <v>170</v>
      </c>
      <c r="J40" s="93"/>
      <c r="K40" s="57">
        <f>SUM(K41:K43)</f>
        <v>0</v>
      </c>
      <c r="L40" s="57">
        <f>SUM(L41:L43)</f>
        <v>440000</v>
      </c>
      <c r="M40" s="57">
        <f>SUM(M41:M43)</f>
        <v>440000</v>
      </c>
      <c r="N40" s="49">
        <f>SUM(N41:N43)</f>
        <v>0</v>
      </c>
      <c r="O40" s="49">
        <f>SUM(O41:O43)</f>
        <v>55</v>
      </c>
      <c r="P40" s="93"/>
      <c r="Q40" s="57">
        <f>SUM(Q41:Q43)</f>
        <v>874600</v>
      </c>
      <c r="R40" s="57">
        <f>SUM(R41:R43)</f>
        <v>920000</v>
      </c>
      <c r="S40" s="57">
        <f>SUM(S41:S43)</f>
        <v>1794600</v>
      </c>
      <c r="T40" s="122">
        <f>SUM(T41:T43)</f>
        <v>10</v>
      </c>
      <c r="U40" s="122">
        <f>SUM(U41:U43)</f>
        <v>115</v>
      </c>
    </row>
    <row r="41" spans="2:21" ht="24.75" customHeight="1" thickBot="1">
      <c r="B41" s="83"/>
      <c r="C41" s="84">
        <v>3</v>
      </c>
      <c r="D41" s="94" t="s">
        <v>17</v>
      </c>
      <c r="E41" s="55">
        <v>720000</v>
      </c>
      <c r="F41" s="58">
        <v>0</v>
      </c>
      <c r="G41" s="55">
        <f>E41+F41</f>
        <v>720000</v>
      </c>
      <c r="H41" s="45">
        <v>0</v>
      </c>
      <c r="I41" s="45">
        <v>0</v>
      </c>
      <c r="J41" s="51" t="s">
        <v>79</v>
      </c>
      <c r="K41" s="58">
        <v>0</v>
      </c>
      <c r="L41" s="58">
        <v>0</v>
      </c>
      <c r="M41" s="58">
        <f>K41+L41</f>
        <v>0</v>
      </c>
      <c r="N41" s="51">
        <v>0</v>
      </c>
      <c r="O41" s="51">
        <v>0</v>
      </c>
      <c r="P41" s="51"/>
      <c r="Q41" s="58">
        <f t="shared" ref="Q41:R43" si="12">E41-K41</f>
        <v>720000</v>
      </c>
      <c r="R41" s="58">
        <f t="shared" si="12"/>
        <v>0</v>
      </c>
      <c r="S41" s="58">
        <f>Q41+R41</f>
        <v>720000</v>
      </c>
      <c r="T41" s="51">
        <f t="shared" ref="T41:U43" si="13">H41-N41</f>
        <v>0</v>
      </c>
      <c r="U41" s="51">
        <f t="shared" si="13"/>
        <v>0</v>
      </c>
    </row>
    <row r="42" spans="2:21" ht="17.25" customHeight="1" thickBot="1">
      <c r="B42" s="83"/>
      <c r="C42" s="84">
        <v>3</v>
      </c>
      <c r="D42" s="94" t="s">
        <v>19</v>
      </c>
      <c r="E42" s="55">
        <v>54600</v>
      </c>
      <c r="F42" s="55">
        <v>0</v>
      </c>
      <c r="G42" s="55">
        <f>E42+F42</f>
        <v>54600</v>
      </c>
      <c r="H42" s="45">
        <v>0</v>
      </c>
      <c r="I42" s="45">
        <v>0</v>
      </c>
      <c r="J42" s="51" t="s">
        <v>78</v>
      </c>
      <c r="K42" s="58">
        <v>0</v>
      </c>
      <c r="L42" s="58">
        <v>0</v>
      </c>
      <c r="M42" s="55">
        <f>K42+L42</f>
        <v>0</v>
      </c>
      <c r="N42" s="51">
        <v>0</v>
      </c>
      <c r="O42" s="51">
        <v>0</v>
      </c>
      <c r="P42" s="51"/>
      <c r="Q42" s="55">
        <f t="shared" si="12"/>
        <v>54600</v>
      </c>
      <c r="R42" s="55">
        <f t="shared" si="12"/>
        <v>0</v>
      </c>
      <c r="S42" s="55">
        <f>Q42+R42</f>
        <v>54600</v>
      </c>
      <c r="T42" s="51">
        <f t="shared" si="13"/>
        <v>0</v>
      </c>
      <c r="U42" s="51">
        <f t="shared" si="13"/>
        <v>0</v>
      </c>
    </row>
    <row r="43" spans="2:21" ht="144.6" thickBot="1">
      <c r="B43" s="83"/>
      <c r="C43" s="84">
        <v>3</v>
      </c>
      <c r="D43" s="94" t="s">
        <v>20</v>
      </c>
      <c r="E43" s="55">
        <f>H43*config!B1</f>
        <v>100000</v>
      </c>
      <c r="F43" s="55">
        <f>I43*config!B2</f>
        <v>1360000</v>
      </c>
      <c r="G43" s="55">
        <f>E43+F43</f>
        <v>1460000</v>
      </c>
      <c r="H43" s="45">
        <v>10</v>
      </c>
      <c r="I43" s="45">
        <v>170</v>
      </c>
      <c r="J43" s="51" t="s">
        <v>114</v>
      </c>
      <c r="K43" s="55">
        <f>N43*config!B1</f>
        <v>0</v>
      </c>
      <c r="L43" s="55">
        <f>O43*config!B2</f>
        <v>440000</v>
      </c>
      <c r="M43" s="55">
        <f>K43+L43</f>
        <v>440000</v>
      </c>
      <c r="N43" s="45">
        <v>0</v>
      </c>
      <c r="O43" s="45">
        <v>55</v>
      </c>
      <c r="P43" s="51" t="s">
        <v>201</v>
      </c>
      <c r="Q43" s="55">
        <f t="shared" si="12"/>
        <v>100000</v>
      </c>
      <c r="R43" s="55">
        <f t="shared" si="12"/>
        <v>920000</v>
      </c>
      <c r="S43" s="55">
        <f>Q43+R43</f>
        <v>1020000</v>
      </c>
      <c r="T43" s="45">
        <f t="shared" si="13"/>
        <v>10</v>
      </c>
      <c r="U43" s="45">
        <f t="shared" si="13"/>
        <v>115</v>
      </c>
    </row>
    <row r="44" spans="2:21" ht="17.25" customHeight="1" thickBot="1">
      <c r="B44" s="83"/>
      <c r="C44" s="89">
        <v>1</v>
      </c>
      <c r="D44" s="90" t="s">
        <v>115</v>
      </c>
      <c r="E44" s="56">
        <f>SUM(E45,E49)</f>
        <v>297200</v>
      </c>
      <c r="F44" s="56">
        <f>SUM(F45,F49)</f>
        <v>1440000</v>
      </c>
      <c r="G44" s="56">
        <f>SUM(G45,G49)</f>
        <v>1737200</v>
      </c>
      <c r="H44" s="47">
        <f>H45+H49</f>
        <v>20</v>
      </c>
      <c r="I44" s="47">
        <f>I45+I49</f>
        <v>180</v>
      </c>
      <c r="J44" s="91"/>
      <c r="K44" s="56">
        <f>K45+K49</f>
        <v>100000</v>
      </c>
      <c r="L44" s="56">
        <f>L45+L49</f>
        <v>480000</v>
      </c>
      <c r="M44" s="56">
        <f>M45+M49</f>
        <v>580000</v>
      </c>
      <c r="N44" s="47">
        <f>N45+N49</f>
        <v>10</v>
      </c>
      <c r="O44" s="47">
        <f>O45+O49</f>
        <v>60</v>
      </c>
      <c r="P44" s="91"/>
      <c r="Q44" s="46">
        <f>Q45+Q49</f>
        <v>197200</v>
      </c>
      <c r="R44" s="46">
        <f>R45+R49</f>
        <v>960000</v>
      </c>
      <c r="S44" s="46">
        <f>S45+S49</f>
        <v>1157200</v>
      </c>
      <c r="T44" s="47">
        <f>T45+T49</f>
        <v>10</v>
      </c>
      <c r="U44" s="47">
        <f>U45+U49</f>
        <v>120</v>
      </c>
    </row>
    <row r="45" spans="2:21" ht="17.25" customHeight="1" thickBot="1">
      <c r="B45" s="83"/>
      <c r="C45" s="89">
        <v>2</v>
      </c>
      <c r="D45" s="92" t="s">
        <v>22</v>
      </c>
      <c r="E45" s="57">
        <f>SUM(E46:E48)</f>
        <v>127000</v>
      </c>
      <c r="F45" s="57">
        <f>SUM(F46:F48)</f>
        <v>80000</v>
      </c>
      <c r="G45" s="57">
        <f>SUM(G46:G48)</f>
        <v>207000</v>
      </c>
      <c r="H45" s="49">
        <f>SUM(H46:H48)</f>
        <v>10</v>
      </c>
      <c r="I45" s="49">
        <f>SUM(I46:I48)</f>
        <v>10</v>
      </c>
      <c r="J45" s="93"/>
      <c r="K45" s="57">
        <f>SUM(K46:K48)</f>
        <v>100000</v>
      </c>
      <c r="L45" s="57">
        <f>SUM(L46:L48)</f>
        <v>40000</v>
      </c>
      <c r="M45" s="57">
        <f>SUM(M46:M48)</f>
        <v>140000</v>
      </c>
      <c r="N45" s="49">
        <f>SUM(N46:N48)</f>
        <v>10</v>
      </c>
      <c r="O45" s="49">
        <f>SUM(O46:O48)</f>
        <v>5</v>
      </c>
      <c r="P45" s="93"/>
      <c r="Q45" s="48">
        <f>SUM(Q46:Q48)</f>
        <v>27000</v>
      </c>
      <c r="R45" s="48">
        <f>SUM(R46:R48)</f>
        <v>40000</v>
      </c>
      <c r="S45" s="48">
        <f>SUM(S46:S48)</f>
        <v>67000</v>
      </c>
      <c r="T45" s="49">
        <f>SUM(T46:T48)</f>
        <v>0</v>
      </c>
      <c r="U45" s="49">
        <f>SUM(U46:U48)</f>
        <v>5</v>
      </c>
    </row>
    <row r="46" spans="2:21" ht="24.75" customHeight="1" thickBot="1">
      <c r="B46" s="83"/>
      <c r="C46" s="84">
        <v>3</v>
      </c>
      <c r="D46" s="94" t="s">
        <v>17</v>
      </c>
      <c r="E46" s="55">
        <v>4800</v>
      </c>
      <c r="F46" s="58">
        <v>0</v>
      </c>
      <c r="G46" s="55">
        <f>E46+F46</f>
        <v>4800</v>
      </c>
      <c r="H46" s="51">
        <v>0</v>
      </c>
      <c r="I46" s="51">
        <v>0</v>
      </c>
      <c r="J46" s="51" t="s">
        <v>80</v>
      </c>
      <c r="K46" s="58">
        <v>0</v>
      </c>
      <c r="L46" s="58">
        <v>0</v>
      </c>
      <c r="M46" s="58">
        <f>K46+L46</f>
        <v>0</v>
      </c>
      <c r="N46" s="51">
        <v>0</v>
      </c>
      <c r="O46" s="51">
        <v>0</v>
      </c>
      <c r="P46" s="51"/>
      <c r="Q46" s="52">
        <f t="shared" ref="Q46:R48" si="14">E46-K46</f>
        <v>4800</v>
      </c>
      <c r="R46" s="51">
        <f t="shared" si="14"/>
        <v>0</v>
      </c>
      <c r="S46" s="52">
        <f>Q46+R46</f>
        <v>4800</v>
      </c>
      <c r="T46" s="51">
        <f t="shared" ref="T46:U48" si="15">H46-N46</f>
        <v>0</v>
      </c>
      <c r="U46" s="51">
        <f t="shared" si="15"/>
        <v>0</v>
      </c>
    </row>
    <row r="47" spans="2:21" ht="17.25" customHeight="1" thickBot="1">
      <c r="B47" s="83"/>
      <c r="C47" s="84">
        <v>3</v>
      </c>
      <c r="D47" s="94" t="s">
        <v>19</v>
      </c>
      <c r="E47" s="55">
        <v>22200</v>
      </c>
      <c r="F47" s="55">
        <v>0</v>
      </c>
      <c r="G47" s="55">
        <f>E47+F47</f>
        <v>22200</v>
      </c>
      <c r="H47" s="51">
        <v>0</v>
      </c>
      <c r="I47" s="51">
        <v>0</v>
      </c>
      <c r="J47" s="51" t="s">
        <v>81</v>
      </c>
      <c r="K47" s="58">
        <v>0</v>
      </c>
      <c r="L47" s="58">
        <v>0</v>
      </c>
      <c r="M47" s="55">
        <f>K47+L47</f>
        <v>0</v>
      </c>
      <c r="N47" s="45">
        <v>0</v>
      </c>
      <c r="O47" s="45">
        <v>0</v>
      </c>
      <c r="P47" s="51"/>
      <c r="Q47" s="44">
        <f t="shared" si="14"/>
        <v>22200</v>
      </c>
      <c r="R47" s="45">
        <f t="shared" si="14"/>
        <v>0</v>
      </c>
      <c r="S47" s="44">
        <f>Q47+R47</f>
        <v>22200</v>
      </c>
      <c r="T47" s="51">
        <f t="shared" si="15"/>
        <v>0</v>
      </c>
      <c r="U47" s="51">
        <f t="shared" si="15"/>
        <v>0</v>
      </c>
    </row>
    <row r="48" spans="2:21" ht="60.6" thickBot="1">
      <c r="B48" s="83"/>
      <c r="C48" s="84">
        <v>3</v>
      </c>
      <c r="D48" s="94" t="s">
        <v>20</v>
      </c>
      <c r="E48" s="55">
        <f>H48*config!B1</f>
        <v>100000</v>
      </c>
      <c r="F48" s="55">
        <f>I48*config!B2</f>
        <v>80000</v>
      </c>
      <c r="G48" s="55">
        <f>E48+F48</f>
        <v>180000</v>
      </c>
      <c r="H48" s="45">
        <v>10</v>
      </c>
      <c r="I48" s="45">
        <v>10</v>
      </c>
      <c r="J48" s="51" t="s">
        <v>82</v>
      </c>
      <c r="K48" s="55">
        <f>N48*config!B1</f>
        <v>100000</v>
      </c>
      <c r="L48" s="55">
        <f>O48*config!B2</f>
        <v>40000</v>
      </c>
      <c r="M48" s="55">
        <f>K48+L48</f>
        <v>140000</v>
      </c>
      <c r="N48" s="45">
        <v>10</v>
      </c>
      <c r="O48" s="45">
        <v>5</v>
      </c>
      <c r="P48" s="51" t="s">
        <v>116</v>
      </c>
      <c r="Q48" s="44">
        <f t="shared" si="14"/>
        <v>0</v>
      </c>
      <c r="R48" s="44">
        <f t="shared" si="14"/>
        <v>40000</v>
      </c>
      <c r="S48" s="44">
        <f>Q48+R48</f>
        <v>40000</v>
      </c>
      <c r="T48" s="45">
        <f t="shared" si="15"/>
        <v>0</v>
      </c>
      <c r="U48" s="45">
        <f t="shared" si="15"/>
        <v>5</v>
      </c>
    </row>
    <row r="49" spans="2:21" ht="17.25" customHeight="1" thickBot="1">
      <c r="B49" s="83"/>
      <c r="C49" s="89">
        <v>2</v>
      </c>
      <c r="D49" s="92" t="s">
        <v>16</v>
      </c>
      <c r="E49" s="57">
        <f>SUM(E50:E52)</f>
        <v>170200</v>
      </c>
      <c r="F49" s="57">
        <f>SUM(F50:F52)</f>
        <v>1360000</v>
      </c>
      <c r="G49" s="57">
        <f>SUM(G50:G52)</f>
        <v>1530200</v>
      </c>
      <c r="H49" s="49">
        <f>SUM(H50:H52)</f>
        <v>10</v>
      </c>
      <c r="I49" s="49">
        <f>SUM(I50:I52)</f>
        <v>170</v>
      </c>
      <c r="J49" s="93"/>
      <c r="K49" s="57">
        <f>SUM(K50:K52)</f>
        <v>0</v>
      </c>
      <c r="L49" s="57">
        <f>SUM(L50:L52)</f>
        <v>440000</v>
      </c>
      <c r="M49" s="57">
        <f>SUM(M50:M52)</f>
        <v>440000</v>
      </c>
      <c r="N49" s="49">
        <f>SUM(N50:N52)</f>
        <v>0</v>
      </c>
      <c r="O49" s="49">
        <f>SUM(O50:O52)</f>
        <v>55</v>
      </c>
      <c r="P49" s="93"/>
      <c r="Q49" s="48">
        <f>SUM(Q50:Q52)</f>
        <v>170200</v>
      </c>
      <c r="R49" s="48">
        <f>SUM(R50:R52)</f>
        <v>920000</v>
      </c>
      <c r="S49" s="48">
        <f>SUM(S50:S52)</f>
        <v>1090200</v>
      </c>
      <c r="T49" s="49">
        <f>SUM(T50:T52)</f>
        <v>10</v>
      </c>
      <c r="U49" s="49">
        <f>SUM(U50:U52)</f>
        <v>115</v>
      </c>
    </row>
    <row r="50" spans="2:21" ht="24.75" customHeight="1" thickBot="1">
      <c r="B50" s="83"/>
      <c r="C50" s="84">
        <v>3</v>
      </c>
      <c r="D50" s="94" t="s">
        <v>17</v>
      </c>
      <c r="E50" s="55">
        <v>48000</v>
      </c>
      <c r="F50" s="58">
        <v>0</v>
      </c>
      <c r="G50" s="55">
        <f>E50+F50</f>
        <v>48000</v>
      </c>
      <c r="H50" s="51">
        <v>0</v>
      </c>
      <c r="I50" s="51">
        <v>0</v>
      </c>
      <c r="J50" s="51" t="s">
        <v>86</v>
      </c>
      <c r="K50" s="58">
        <v>0</v>
      </c>
      <c r="L50" s="58">
        <v>0</v>
      </c>
      <c r="M50" s="58">
        <f>K50+L50</f>
        <v>0</v>
      </c>
      <c r="N50" s="51">
        <v>0</v>
      </c>
      <c r="O50" s="51">
        <v>0</v>
      </c>
      <c r="P50" s="51"/>
      <c r="Q50" s="52">
        <f t="shared" ref="Q50:S51" si="16">E50-K50</f>
        <v>48000</v>
      </c>
      <c r="R50" s="51">
        <f t="shared" si="16"/>
        <v>0</v>
      </c>
      <c r="S50" s="52">
        <f t="shared" si="16"/>
        <v>48000</v>
      </c>
      <c r="T50" s="51">
        <f t="shared" ref="T50:U52" si="17">H50-N50</f>
        <v>0</v>
      </c>
      <c r="U50" s="51">
        <f t="shared" si="17"/>
        <v>0</v>
      </c>
    </row>
    <row r="51" spans="2:21" ht="17.25" customHeight="1" thickBot="1">
      <c r="B51" s="83"/>
      <c r="C51" s="84">
        <v>3</v>
      </c>
      <c r="D51" s="94" t="s">
        <v>19</v>
      </c>
      <c r="E51" s="55">
        <v>22200</v>
      </c>
      <c r="F51" s="55">
        <v>0</v>
      </c>
      <c r="G51" s="55">
        <f>E51+F51</f>
        <v>22200</v>
      </c>
      <c r="H51" s="51">
        <v>0</v>
      </c>
      <c r="I51" s="51">
        <v>0</v>
      </c>
      <c r="J51" s="51" t="s">
        <v>88</v>
      </c>
      <c r="K51" s="58">
        <v>0</v>
      </c>
      <c r="L51" s="58">
        <v>0</v>
      </c>
      <c r="M51" s="55">
        <f>K51+L51</f>
        <v>0</v>
      </c>
      <c r="N51" s="45">
        <v>0</v>
      </c>
      <c r="O51" s="45">
        <v>0</v>
      </c>
      <c r="P51" s="51"/>
      <c r="Q51" s="44">
        <f t="shared" si="16"/>
        <v>22200</v>
      </c>
      <c r="R51" s="45">
        <f t="shared" si="16"/>
        <v>0</v>
      </c>
      <c r="S51" s="44">
        <f>Q51+R51</f>
        <v>22200</v>
      </c>
      <c r="T51" s="51">
        <f t="shared" si="17"/>
        <v>0</v>
      </c>
      <c r="U51" s="51">
        <f t="shared" si="17"/>
        <v>0</v>
      </c>
    </row>
    <row r="52" spans="2:21" ht="144.6" thickBot="1">
      <c r="B52" s="83"/>
      <c r="C52" s="84">
        <v>3</v>
      </c>
      <c r="D52" s="94" t="s">
        <v>20</v>
      </c>
      <c r="E52" s="55">
        <f>H52*config!B1</f>
        <v>100000</v>
      </c>
      <c r="F52" s="55">
        <f>I52*config!B2</f>
        <v>1360000</v>
      </c>
      <c r="G52" s="55">
        <f>E52+F52</f>
        <v>1460000</v>
      </c>
      <c r="H52" s="45">
        <v>10</v>
      </c>
      <c r="I52" s="45">
        <v>170</v>
      </c>
      <c r="J52" s="51" t="s">
        <v>117</v>
      </c>
      <c r="K52" s="55">
        <f>N52*config!B1</f>
        <v>0</v>
      </c>
      <c r="L52" s="55">
        <f>O52*config!B2</f>
        <v>440000</v>
      </c>
      <c r="M52" s="55">
        <f>K52+L52</f>
        <v>440000</v>
      </c>
      <c r="N52" s="45">
        <v>0</v>
      </c>
      <c r="O52" s="45">
        <v>55</v>
      </c>
      <c r="P52" s="51" t="s">
        <v>200</v>
      </c>
      <c r="Q52" s="44">
        <f>E52-K52</f>
        <v>100000</v>
      </c>
      <c r="R52" s="44">
        <f>F52-L52</f>
        <v>920000</v>
      </c>
      <c r="S52" s="44">
        <f>Q52+R52</f>
        <v>1020000</v>
      </c>
      <c r="T52" s="45">
        <f t="shared" si="17"/>
        <v>10</v>
      </c>
      <c r="U52" s="45">
        <f t="shared" si="17"/>
        <v>115</v>
      </c>
    </row>
    <row r="53" spans="2:21" ht="24.6" thickBot="1">
      <c r="B53" s="83"/>
      <c r="C53" s="89">
        <v>1</v>
      </c>
      <c r="D53" s="90" t="s">
        <v>70</v>
      </c>
      <c r="E53" s="56">
        <f>SUM(E54,E58)</f>
        <v>472100</v>
      </c>
      <c r="F53" s="56">
        <f>SUM(F54,F58)</f>
        <v>1560000</v>
      </c>
      <c r="G53" s="56">
        <f>SUM(G54,G58)</f>
        <v>2032100</v>
      </c>
      <c r="H53" s="47">
        <f>H54+H58</f>
        <v>35</v>
      </c>
      <c r="I53" s="47">
        <f>I54+I58</f>
        <v>195</v>
      </c>
      <c r="J53" s="91"/>
      <c r="K53" s="56">
        <f>K54+K58</f>
        <v>250000</v>
      </c>
      <c r="L53" s="56">
        <f>L54+L58</f>
        <v>540000</v>
      </c>
      <c r="M53" s="56">
        <f>M54+M58</f>
        <v>790000</v>
      </c>
      <c r="N53" s="47">
        <f>N54+N58</f>
        <v>25</v>
      </c>
      <c r="O53" s="47">
        <f>O54+O58</f>
        <v>67.5</v>
      </c>
      <c r="P53" s="91"/>
      <c r="Q53" s="56">
        <f>Q54+Q58</f>
        <v>222100</v>
      </c>
      <c r="R53" s="56">
        <f>R54+R58</f>
        <v>1020000</v>
      </c>
      <c r="S53" s="56">
        <f>S54+S58</f>
        <v>1242100</v>
      </c>
      <c r="T53" s="47">
        <f>T54+T58</f>
        <v>10</v>
      </c>
      <c r="U53" s="47">
        <f>U54+U58</f>
        <v>127.5</v>
      </c>
    </row>
    <row r="54" spans="2:21" ht="17.25" customHeight="1" thickBot="1">
      <c r="B54" s="83"/>
      <c r="C54" s="89">
        <v>2</v>
      </c>
      <c r="D54" s="92" t="s">
        <v>28</v>
      </c>
      <c r="E54" s="57">
        <f>SUM(E55:E57)</f>
        <v>335500</v>
      </c>
      <c r="F54" s="57">
        <f>SUM(F55:F57)</f>
        <v>200000</v>
      </c>
      <c r="G54" s="57">
        <f>SUM(G55:G57)</f>
        <v>535500</v>
      </c>
      <c r="H54" s="49">
        <f>SUM(H55:H57)</f>
        <v>25</v>
      </c>
      <c r="I54" s="49">
        <f>SUM(I55:I57)</f>
        <v>25</v>
      </c>
      <c r="J54" s="93"/>
      <c r="K54" s="57">
        <f>SUM(K55:K57)</f>
        <v>250000</v>
      </c>
      <c r="L54" s="57">
        <f>SUM(L55:L57)</f>
        <v>100000</v>
      </c>
      <c r="M54" s="57">
        <f>SUM(M55:M57)</f>
        <v>350000</v>
      </c>
      <c r="N54" s="49">
        <f>SUM(N55:N57)</f>
        <v>25</v>
      </c>
      <c r="O54" s="49">
        <f>SUM(O55:O57)</f>
        <v>12.5</v>
      </c>
      <c r="P54" s="93"/>
      <c r="Q54" s="57">
        <f>SUM(Q55:Q57)</f>
        <v>85500</v>
      </c>
      <c r="R54" s="57">
        <f>SUM(R55:R57)</f>
        <v>100000</v>
      </c>
      <c r="S54" s="57">
        <f>SUM(S55:S57)</f>
        <v>185500</v>
      </c>
      <c r="T54" s="49">
        <f>SUM(T55:T57)</f>
        <v>0</v>
      </c>
      <c r="U54" s="49">
        <f>SUM(U55:U57)</f>
        <v>12.5</v>
      </c>
    </row>
    <row r="55" spans="2:21" ht="24.75" customHeight="1" thickBot="1">
      <c r="B55" s="83"/>
      <c r="C55" s="84">
        <v>3</v>
      </c>
      <c r="D55" s="94" t="s">
        <v>17</v>
      </c>
      <c r="E55" s="55">
        <v>30000</v>
      </c>
      <c r="F55" s="58">
        <v>0</v>
      </c>
      <c r="G55" s="55">
        <f>E55+F55</f>
        <v>30000</v>
      </c>
      <c r="H55" s="51">
        <v>0</v>
      </c>
      <c r="I55" s="51">
        <v>0</v>
      </c>
      <c r="J55" s="51" t="s">
        <v>29</v>
      </c>
      <c r="K55" s="58">
        <v>0</v>
      </c>
      <c r="L55" s="58">
        <v>0</v>
      </c>
      <c r="M55" s="58">
        <f>K55+L55</f>
        <v>0</v>
      </c>
      <c r="N55" s="51">
        <v>0</v>
      </c>
      <c r="O55" s="51">
        <v>0</v>
      </c>
      <c r="P55" s="51"/>
      <c r="Q55" s="58">
        <f t="shared" ref="Q55:R57" si="18">E55-K55</f>
        <v>30000</v>
      </c>
      <c r="R55" s="58">
        <f t="shared" si="18"/>
        <v>0</v>
      </c>
      <c r="S55" s="58">
        <f>Q55+R55</f>
        <v>30000</v>
      </c>
      <c r="T55" s="51">
        <f t="shared" ref="T55:U57" si="19">H55-N55</f>
        <v>0</v>
      </c>
      <c r="U55" s="51">
        <f t="shared" si="19"/>
        <v>0</v>
      </c>
    </row>
    <row r="56" spans="2:21" ht="17.25" customHeight="1" thickBot="1">
      <c r="B56" s="83"/>
      <c r="C56" s="84">
        <v>3</v>
      </c>
      <c r="D56" s="94" t="s">
        <v>19</v>
      </c>
      <c r="E56" s="55">
        <v>55500</v>
      </c>
      <c r="F56" s="55">
        <v>0</v>
      </c>
      <c r="G56" s="55">
        <f>E56+F56</f>
        <v>55500</v>
      </c>
      <c r="H56" s="51">
        <v>0</v>
      </c>
      <c r="I56" s="51">
        <v>0</v>
      </c>
      <c r="J56" s="51" t="s">
        <v>30</v>
      </c>
      <c r="K56" s="55">
        <v>0</v>
      </c>
      <c r="L56" s="55">
        <v>0</v>
      </c>
      <c r="M56" s="55">
        <f>K56+L56</f>
        <v>0</v>
      </c>
      <c r="N56" s="51">
        <v>0</v>
      </c>
      <c r="O56" s="51">
        <v>0</v>
      </c>
      <c r="P56" s="51"/>
      <c r="Q56" s="55">
        <f t="shared" si="18"/>
        <v>55500</v>
      </c>
      <c r="R56" s="55">
        <f t="shared" si="18"/>
        <v>0</v>
      </c>
      <c r="S56" s="55">
        <f>Q56+R56</f>
        <v>55500</v>
      </c>
      <c r="T56" s="51">
        <f t="shared" si="19"/>
        <v>0</v>
      </c>
      <c r="U56" s="51">
        <f t="shared" si="19"/>
        <v>0</v>
      </c>
    </row>
    <row r="57" spans="2:21" ht="60.6" thickBot="1">
      <c r="B57" s="83"/>
      <c r="C57" s="84">
        <v>3</v>
      </c>
      <c r="D57" s="94" t="s">
        <v>20</v>
      </c>
      <c r="E57" s="55">
        <f>H57*config!B1</f>
        <v>250000</v>
      </c>
      <c r="F57" s="55">
        <f>I57*config!B2</f>
        <v>200000</v>
      </c>
      <c r="G57" s="55">
        <f>E57+F57</f>
        <v>450000</v>
      </c>
      <c r="H57" s="45">
        <v>25</v>
      </c>
      <c r="I57" s="45">
        <v>25</v>
      </c>
      <c r="J57" s="51" t="s">
        <v>98</v>
      </c>
      <c r="K57" s="55">
        <f>N57*config!B1</f>
        <v>250000</v>
      </c>
      <c r="L57" s="55">
        <f>O57*config!B2</f>
        <v>100000</v>
      </c>
      <c r="M57" s="55">
        <f>K57+L57</f>
        <v>350000</v>
      </c>
      <c r="N57" s="45">
        <v>25</v>
      </c>
      <c r="O57" s="45">
        <v>12.5</v>
      </c>
      <c r="P57" s="51" t="s">
        <v>118</v>
      </c>
      <c r="Q57" s="55">
        <f t="shared" si="18"/>
        <v>0</v>
      </c>
      <c r="R57" s="55">
        <f t="shared" si="18"/>
        <v>100000</v>
      </c>
      <c r="S57" s="55">
        <f>Q57+R57</f>
        <v>100000</v>
      </c>
      <c r="T57" s="45">
        <f t="shared" si="19"/>
        <v>0</v>
      </c>
      <c r="U57" s="45">
        <f t="shared" si="19"/>
        <v>12.5</v>
      </c>
    </row>
    <row r="58" spans="2:21" ht="17.25" customHeight="1" thickBot="1">
      <c r="B58" s="83"/>
      <c r="C58" s="89">
        <v>2</v>
      </c>
      <c r="D58" s="92" t="s">
        <v>16</v>
      </c>
      <c r="E58" s="57">
        <f>SUM(E59:E61)</f>
        <v>136600</v>
      </c>
      <c r="F58" s="57">
        <f>SUM(F59:F61)</f>
        <v>1360000</v>
      </c>
      <c r="G58" s="57">
        <f>SUM(G59:G61)</f>
        <v>1496600</v>
      </c>
      <c r="H58" s="49">
        <f>SUM(H59:H61)</f>
        <v>10</v>
      </c>
      <c r="I58" s="49">
        <f>SUM(I59:I61)</f>
        <v>170</v>
      </c>
      <c r="J58" s="93"/>
      <c r="K58" s="57">
        <f>SUM(K59:K61)</f>
        <v>0</v>
      </c>
      <c r="L58" s="57">
        <f>SUM(L59:L61)</f>
        <v>440000</v>
      </c>
      <c r="M58" s="57">
        <f>SUM(M59:M61)</f>
        <v>440000</v>
      </c>
      <c r="N58" s="49">
        <f>SUM(N59:N61)</f>
        <v>0</v>
      </c>
      <c r="O58" s="49">
        <f>SUM(O59:O61)</f>
        <v>55</v>
      </c>
      <c r="P58" s="93"/>
      <c r="Q58" s="57">
        <f>SUM(Q59:Q61)</f>
        <v>136600</v>
      </c>
      <c r="R58" s="57">
        <f>SUM(R59:R61)</f>
        <v>920000</v>
      </c>
      <c r="S58" s="57">
        <f>SUM(S59:S61)</f>
        <v>1056600</v>
      </c>
      <c r="T58" s="49">
        <f>SUM(T59:T61)</f>
        <v>10</v>
      </c>
      <c r="U58" s="49">
        <f>SUM(U59:U61)</f>
        <v>115</v>
      </c>
    </row>
    <row r="59" spans="2:21" ht="24.75" customHeight="1" thickBot="1">
      <c r="B59" s="83"/>
      <c r="C59" s="84">
        <v>3</v>
      </c>
      <c r="D59" s="94" t="s">
        <v>17</v>
      </c>
      <c r="E59" s="55">
        <v>14400</v>
      </c>
      <c r="F59" s="58">
        <v>0</v>
      </c>
      <c r="G59" s="55">
        <f>E59+F59</f>
        <v>14400</v>
      </c>
      <c r="H59" s="51">
        <v>0</v>
      </c>
      <c r="I59" s="51">
        <v>0</v>
      </c>
      <c r="J59" s="51" t="s">
        <v>87</v>
      </c>
      <c r="K59" s="58">
        <v>0</v>
      </c>
      <c r="L59" s="58">
        <v>0</v>
      </c>
      <c r="M59" s="58">
        <f>K59+L59</f>
        <v>0</v>
      </c>
      <c r="N59" s="51">
        <v>0</v>
      </c>
      <c r="O59" s="51">
        <v>0</v>
      </c>
      <c r="P59" s="51"/>
      <c r="Q59" s="58">
        <f t="shared" ref="Q59:R61" si="20">E59-K59</f>
        <v>14400</v>
      </c>
      <c r="R59" s="58">
        <f t="shared" si="20"/>
        <v>0</v>
      </c>
      <c r="S59" s="58">
        <f>Q59+R59</f>
        <v>14400</v>
      </c>
      <c r="T59" s="51">
        <f t="shared" ref="T59:U61" si="21">H59-N59</f>
        <v>0</v>
      </c>
      <c r="U59" s="51">
        <f t="shared" si="21"/>
        <v>0</v>
      </c>
    </row>
    <row r="60" spans="2:21" ht="17.25" customHeight="1" thickBot="1">
      <c r="B60" s="83"/>
      <c r="C60" s="84">
        <v>3</v>
      </c>
      <c r="D60" s="94" t="s">
        <v>19</v>
      </c>
      <c r="E60" s="55">
        <v>22200</v>
      </c>
      <c r="F60" s="55">
        <v>0</v>
      </c>
      <c r="G60" s="55">
        <f>E60+F60</f>
        <v>22200</v>
      </c>
      <c r="H60" s="51">
        <v>0</v>
      </c>
      <c r="I60" s="51">
        <v>0</v>
      </c>
      <c r="J60" s="51" t="s">
        <v>88</v>
      </c>
      <c r="K60" s="55">
        <v>0</v>
      </c>
      <c r="L60" s="55">
        <v>0</v>
      </c>
      <c r="M60" s="55">
        <f>K60+L60</f>
        <v>0</v>
      </c>
      <c r="N60" s="51">
        <v>0</v>
      </c>
      <c r="O60" s="51">
        <v>0</v>
      </c>
      <c r="P60" s="51"/>
      <c r="Q60" s="55">
        <f t="shared" si="20"/>
        <v>22200</v>
      </c>
      <c r="R60" s="55">
        <f t="shared" si="20"/>
        <v>0</v>
      </c>
      <c r="S60" s="55">
        <f>Q60+R60</f>
        <v>22200</v>
      </c>
      <c r="T60" s="51">
        <f t="shared" si="21"/>
        <v>0</v>
      </c>
      <c r="U60" s="51">
        <f t="shared" si="21"/>
        <v>0</v>
      </c>
    </row>
    <row r="61" spans="2:21" ht="144.6" thickBot="1">
      <c r="B61" s="83"/>
      <c r="C61" s="84">
        <v>3</v>
      </c>
      <c r="D61" s="94" t="s">
        <v>20</v>
      </c>
      <c r="E61" s="55">
        <f>H61*config!B1</f>
        <v>100000</v>
      </c>
      <c r="F61" s="55">
        <f>I61*config!B2</f>
        <v>1360000</v>
      </c>
      <c r="G61" s="55">
        <f>E61+F61</f>
        <v>1460000</v>
      </c>
      <c r="H61" s="45">
        <v>10</v>
      </c>
      <c r="I61" s="45">
        <v>170</v>
      </c>
      <c r="J61" s="51" t="s">
        <v>119</v>
      </c>
      <c r="K61" s="55">
        <f>N61*config!B1</f>
        <v>0</v>
      </c>
      <c r="L61" s="55">
        <f>O61*config!B2</f>
        <v>440000</v>
      </c>
      <c r="M61" s="55">
        <f>K61+L61</f>
        <v>440000</v>
      </c>
      <c r="N61" s="45">
        <v>0</v>
      </c>
      <c r="O61" s="45">
        <v>55</v>
      </c>
      <c r="P61" s="51" t="s">
        <v>199</v>
      </c>
      <c r="Q61" s="55">
        <f t="shared" si="20"/>
        <v>100000</v>
      </c>
      <c r="R61" s="55">
        <f t="shared" si="20"/>
        <v>920000</v>
      </c>
      <c r="S61" s="55">
        <f>Q61+R61</f>
        <v>1020000</v>
      </c>
      <c r="T61" s="45">
        <f t="shared" si="21"/>
        <v>10</v>
      </c>
      <c r="U61" s="45">
        <f t="shared" si="21"/>
        <v>115</v>
      </c>
    </row>
    <row r="62" spans="2:21" ht="17.25" customHeight="1" thickBot="1">
      <c r="B62" s="83"/>
      <c r="C62" s="89">
        <v>1</v>
      </c>
      <c r="D62" s="90" t="s">
        <v>120</v>
      </c>
      <c r="E62" s="56">
        <f>SUM(E63,E66)</f>
        <v>735400</v>
      </c>
      <c r="F62" s="56">
        <f>SUM(F63,F66)</f>
        <v>1484800</v>
      </c>
      <c r="G62" s="56">
        <f>SUM(G63,G66)</f>
        <v>2220200</v>
      </c>
      <c r="H62" s="47">
        <f>H63+H66</f>
        <v>40</v>
      </c>
      <c r="I62" s="47">
        <f>I63+I66</f>
        <v>185</v>
      </c>
      <c r="J62" s="91"/>
      <c r="K62" s="56">
        <f>K63+K66</f>
        <v>100000</v>
      </c>
      <c r="L62" s="56">
        <f>L63+L66</f>
        <v>480000</v>
      </c>
      <c r="M62" s="56">
        <f>M63+M66</f>
        <v>580000</v>
      </c>
      <c r="N62" s="47">
        <f>N63+N66</f>
        <v>10</v>
      </c>
      <c r="O62" s="47">
        <f>O63+O66</f>
        <v>60</v>
      </c>
      <c r="P62" s="91"/>
      <c r="Q62" s="56">
        <f>Q63+Q66</f>
        <v>635400</v>
      </c>
      <c r="R62" s="56">
        <f>R63+R66</f>
        <v>1004800</v>
      </c>
      <c r="S62" s="56">
        <f>S63+S66</f>
        <v>1640200</v>
      </c>
      <c r="T62" s="47">
        <f>T63+T66</f>
        <v>30</v>
      </c>
      <c r="U62" s="47">
        <f>U63+U66</f>
        <v>125</v>
      </c>
    </row>
    <row r="63" spans="2:21" ht="17.25" customHeight="1" thickBot="1">
      <c r="B63" s="83"/>
      <c r="C63" s="89">
        <v>2</v>
      </c>
      <c r="D63" s="92" t="s">
        <v>16</v>
      </c>
      <c r="E63" s="57">
        <f>SUM(E64:E65)</f>
        <v>100000</v>
      </c>
      <c r="F63" s="57">
        <f>SUM(F64:F65)</f>
        <v>1404800</v>
      </c>
      <c r="G63" s="57">
        <f>SUM(G64:G65)</f>
        <v>1504800</v>
      </c>
      <c r="H63" s="49">
        <f>SUM(H64:H65)</f>
        <v>10</v>
      </c>
      <c r="I63" s="49">
        <f>SUM(I64:I65)</f>
        <v>175</v>
      </c>
      <c r="J63" s="93"/>
      <c r="K63" s="57">
        <f>SUM(K64:K65)</f>
        <v>100000</v>
      </c>
      <c r="L63" s="57">
        <f>SUM(L64:L65)</f>
        <v>440000</v>
      </c>
      <c r="M63" s="57">
        <f>SUM(M64:M65)</f>
        <v>540000</v>
      </c>
      <c r="N63" s="49">
        <f>SUM(N64:N65)</f>
        <v>10</v>
      </c>
      <c r="O63" s="49">
        <f>SUM(O64:O65)</f>
        <v>55</v>
      </c>
      <c r="P63" s="93"/>
      <c r="Q63" s="57">
        <f>SUM(Q64:Q65)</f>
        <v>0</v>
      </c>
      <c r="R63" s="57">
        <f>SUM(R64:R65)</f>
        <v>964800</v>
      </c>
      <c r="S63" s="57">
        <f>SUM(S64:S65)</f>
        <v>964800</v>
      </c>
      <c r="T63" s="49">
        <f>SUM(T64:T65)</f>
        <v>0</v>
      </c>
      <c r="U63" s="49">
        <f>SUM(U64:U65)</f>
        <v>120</v>
      </c>
    </row>
    <row r="64" spans="2:21" ht="24.75" customHeight="1" thickBot="1">
      <c r="B64" s="83"/>
      <c r="C64" s="84">
        <v>3</v>
      </c>
      <c r="D64" s="94" t="s">
        <v>17</v>
      </c>
      <c r="E64" s="55">
        <v>0</v>
      </c>
      <c r="F64" s="55">
        <v>4800</v>
      </c>
      <c r="G64" s="55">
        <f>E64+F64</f>
        <v>4800</v>
      </c>
      <c r="H64" s="51">
        <v>0</v>
      </c>
      <c r="I64" s="51">
        <v>0</v>
      </c>
      <c r="J64" s="51" t="s">
        <v>89</v>
      </c>
      <c r="K64" s="58">
        <v>0</v>
      </c>
      <c r="L64" s="58">
        <v>0</v>
      </c>
      <c r="M64" s="58">
        <f>K64+L64</f>
        <v>0</v>
      </c>
      <c r="N64" s="51">
        <v>0</v>
      </c>
      <c r="O64" s="51">
        <v>0</v>
      </c>
      <c r="P64" s="51"/>
      <c r="Q64" s="58">
        <f>E64-K64</f>
        <v>0</v>
      </c>
      <c r="R64" s="58">
        <f>F64-L64</f>
        <v>4800</v>
      </c>
      <c r="S64" s="58">
        <f>Q64+R64</f>
        <v>4800</v>
      </c>
      <c r="T64" s="51">
        <f>H64-N64</f>
        <v>0</v>
      </c>
      <c r="U64" s="51">
        <f>I64-O64</f>
        <v>0</v>
      </c>
    </row>
    <row r="65" spans="2:21" ht="144.6" thickBot="1">
      <c r="B65" s="83"/>
      <c r="C65" s="84">
        <v>3</v>
      </c>
      <c r="D65" s="94" t="s">
        <v>20</v>
      </c>
      <c r="E65" s="55">
        <f>H65*config!B1</f>
        <v>100000</v>
      </c>
      <c r="F65" s="55">
        <f>I65*config!B2</f>
        <v>1400000</v>
      </c>
      <c r="G65" s="55">
        <f>E65+F65</f>
        <v>1500000</v>
      </c>
      <c r="H65" s="45">
        <v>10</v>
      </c>
      <c r="I65" s="45">
        <v>175</v>
      </c>
      <c r="J65" s="51" t="s">
        <v>121</v>
      </c>
      <c r="K65" s="55">
        <f>N65*config!B1</f>
        <v>100000</v>
      </c>
      <c r="L65" s="55">
        <f>O65*config!B2</f>
        <v>440000</v>
      </c>
      <c r="M65" s="55">
        <f>K65+L65</f>
        <v>540000</v>
      </c>
      <c r="N65" s="45">
        <v>10</v>
      </c>
      <c r="O65" s="45">
        <v>55</v>
      </c>
      <c r="P65" s="51" t="s">
        <v>122</v>
      </c>
      <c r="Q65" s="55">
        <f>E65-K65</f>
        <v>0</v>
      </c>
      <c r="R65" s="55">
        <f>F65-L65</f>
        <v>960000</v>
      </c>
      <c r="S65" s="55">
        <f>Q65+R65</f>
        <v>960000</v>
      </c>
      <c r="T65" s="45">
        <f>H65-N65</f>
        <v>0</v>
      </c>
      <c r="U65" s="45">
        <f>I65-O65</f>
        <v>120</v>
      </c>
    </row>
    <row r="66" spans="2:21" ht="17.25" customHeight="1" thickBot="1">
      <c r="B66" s="83"/>
      <c r="C66" s="89">
        <v>2</v>
      </c>
      <c r="D66" s="92" t="s">
        <v>31</v>
      </c>
      <c r="E66" s="57">
        <f>SUM(E67:E69)</f>
        <v>635400</v>
      </c>
      <c r="F66" s="57">
        <f>SUM(F67:F69)</f>
        <v>80000</v>
      </c>
      <c r="G66" s="57">
        <f>SUM(G67:G69)</f>
        <v>715400</v>
      </c>
      <c r="H66" s="49">
        <f>SUM(H67:H69)</f>
        <v>30</v>
      </c>
      <c r="I66" s="49">
        <f>SUM(I67:I69)</f>
        <v>10</v>
      </c>
      <c r="J66" s="93"/>
      <c r="K66" s="57">
        <f>SUM(K67:K69)</f>
        <v>0</v>
      </c>
      <c r="L66" s="57">
        <f>SUM(L67:L69)</f>
        <v>40000</v>
      </c>
      <c r="M66" s="57">
        <f>SUM(M67:M69)</f>
        <v>40000</v>
      </c>
      <c r="N66" s="49">
        <f>SUM(N67:N69)</f>
        <v>0</v>
      </c>
      <c r="O66" s="49">
        <f>SUM(O67:O69)</f>
        <v>5</v>
      </c>
      <c r="P66" s="93"/>
      <c r="Q66" s="57">
        <f>SUM(Q67:Q69)</f>
        <v>635400</v>
      </c>
      <c r="R66" s="57">
        <f>SUM(R67:R69)</f>
        <v>40000</v>
      </c>
      <c r="S66" s="57">
        <f>SUM(S67:S69)</f>
        <v>675400</v>
      </c>
      <c r="T66" s="49">
        <f>SUM(T67:T69)</f>
        <v>30</v>
      </c>
      <c r="U66" s="49">
        <f>SUM(U67:U69)</f>
        <v>5</v>
      </c>
    </row>
    <row r="67" spans="2:21" ht="24.75" customHeight="1" thickBot="1">
      <c r="B67" s="83"/>
      <c r="C67" s="84">
        <v>3</v>
      </c>
      <c r="D67" s="94" t="s">
        <v>17</v>
      </c>
      <c r="E67" s="55">
        <v>280800</v>
      </c>
      <c r="F67" s="58">
        <v>0</v>
      </c>
      <c r="G67" s="55">
        <f>E67+F67</f>
        <v>280800</v>
      </c>
      <c r="H67" s="51">
        <v>0</v>
      </c>
      <c r="I67" s="51">
        <v>0</v>
      </c>
      <c r="J67" s="51" t="s">
        <v>92</v>
      </c>
      <c r="K67" s="58">
        <v>0</v>
      </c>
      <c r="L67" s="58">
        <v>0</v>
      </c>
      <c r="M67" s="58">
        <f>K67+L67</f>
        <v>0</v>
      </c>
      <c r="N67" s="51">
        <v>0</v>
      </c>
      <c r="O67" s="51">
        <v>0</v>
      </c>
      <c r="P67" s="51"/>
      <c r="Q67" s="58">
        <f t="shared" ref="Q67:R69" si="22">E67-K67</f>
        <v>280800</v>
      </c>
      <c r="R67" s="58">
        <f t="shared" si="22"/>
        <v>0</v>
      </c>
      <c r="S67" s="58">
        <f>Q67+R67</f>
        <v>280800</v>
      </c>
      <c r="T67" s="51">
        <f t="shared" ref="T67:U69" si="23">H67-N67</f>
        <v>0</v>
      </c>
      <c r="U67" s="51">
        <f t="shared" si="23"/>
        <v>0</v>
      </c>
    </row>
    <row r="68" spans="2:21" ht="17.25" customHeight="1" thickBot="1">
      <c r="B68" s="83"/>
      <c r="C68" s="84">
        <v>3</v>
      </c>
      <c r="D68" s="94" t="s">
        <v>19</v>
      </c>
      <c r="E68" s="55">
        <v>54600</v>
      </c>
      <c r="F68" s="55">
        <v>0</v>
      </c>
      <c r="G68" s="55">
        <f>E68+F68</f>
        <v>54600</v>
      </c>
      <c r="H68" s="45">
        <v>0</v>
      </c>
      <c r="I68" s="45">
        <v>0</v>
      </c>
      <c r="J68" s="51" t="s">
        <v>78</v>
      </c>
      <c r="K68" s="55">
        <v>0</v>
      </c>
      <c r="L68" s="55">
        <v>0</v>
      </c>
      <c r="M68" s="55">
        <f>K68+L68</f>
        <v>0</v>
      </c>
      <c r="N68" s="45">
        <v>0</v>
      </c>
      <c r="O68" s="45">
        <v>0</v>
      </c>
      <c r="P68" s="51"/>
      <c r="Q68" s="55">
        <f t="shared" si="22"/>
        <v>54600</v>
      </c>
      <c r="R68" s="55">
        <f t="shared" si="22"/>
        <v>0</v>
      </c>
      <c r="S68" s="55">
        <f>Q68+R68</f>
        <v>54600</v>
      </c>
      <c r="T68" s="51">
        <f t="shared" si="23"/>
        <v>0</v>
      </c>
      <c r="U68" s="51">
        <f t="shared" si="23"/>
        <v>0</v>
      </c>
    </row>
    <row r="69" spans="2:21" ht="48.6" thickBot="1">
      <c r="B69" s="83"/>
      <c r="C69" s="84">
        <v>3</v>
      </c>
      <c r="D69" s="94" t="s">
        <v>20</v>
      </c>
      <c r="E69" s="55">
        <f>H69*config!B1</f>
        <v>300000</v>
      </c>
      <c r="F69" s="55">
        <f>I69*config!B2</f>
        <v>80000</v>
      </c>
      <c r="G69" s="55">
        <f>E69+F69</f>
        <v>380000</v>
      </c>
      <c r="H69" s="45">
        <v>30</v>
      </c>
      <c r="I69" s="45">
        <v>10</v>
      </c>
      <c r="J69" s="51" t="s">
        <v>123</v>
      </c>
      <c r="K69" s="55">
        <f>N69*config!B1</f>
        <v>0</v>
      </c>
      <c r="L69" s="55">
        <f>O69*config!B2</f>
        <v>40000</v>
      </c>
      <c r="M69" s="55">
        <f>K69+L69</f>
        <v>40000</v>
      </c>
      <c r="N69" s="45">
        <v>0</v>
      </c>
      <c r="O69" s="45">
        <v>5</v>
      </c>
      <c r="P69" s="51" t="s">
        <v>124</v>
      </c>
      <c r="Q69" s="55">
        <f t="shared" si="22"/>
        <v>300000</v>
      </c>
      <c r="R69" s="55">
        <f t="shared" si="22"/>
        <v>40000</v>
      </c>
      <c r="S69" s="55">
        <f>Q69+R69</f>
        <v>340000</v>
      </c>
      <c r="T69" s="45">
        <f t="shared" si="23"/>
        <v>30</v>
      </c>
      <c r="U69" s="45">
        <f t="shared" si="23"/>
        <v>5</v>
      </c>
    </row>
    <row r="70" spans="2:21" ht="17.25" customHeight="1" thickBot="1">
      <c r="B70" s="83"/>
      <c r="C70" s="89">
        <v>1</v>
      </c>
      <c r="D70" s="90" t="s">
        <v>125</v>
      </c>
      <c r="E70" s="56">
        <f>SUM(E71,E75)</f>
        <v>0</v>
      </c>
      <c r="F70" s="56">
        <f>SUM(F72:F73)</f>
        <v>1322400</v>
      </c>
      <c r="G70" s="56">
        <f>SUM(G72:G73)</f>
        <v>1322400</v>
      </c>
      <c r="H70" s="47">
        <f>H71</f>
        <v>0</v>
      </c>
      <c r="I70" s="47">
        <f>I71</f>
        <v>165</v>
      </c>
      <c r="J70" s="91"/>
      <c r="K70" s="56">
        <f>K71</f>
        <v>0</v>
      </c>
      <c r="L70" s="56">
        <f>L71</f>
        <v>440000</v>
      </c>
      <c r="M70" s="56">
        <f>M71</f>
        <v>440000</v>
      </c>
      <c r="N70" s="47">
        <f>N71</f>
        <v>0</v>
      </c>
      <c r="O70" s="47">
        <f>O71</f>
        <v>55</v>
      </c>
      <c r="P70" s="91"/>
      <c r="Q70" s="56">
        <f>Q71</f>
        <v>0</v>
      </c>
      <c r="R70" s="56">
        <f>R71</f>
        <v>882400</v>
      </c>
      <c r="S70" s="56">
        <f>S71</f>
        <v>882400</v>
      </c>
      <c r="T70" s="47">
        <f>T71</f>
        <v>0</v>
      </c>
      <c r="U70" s="47">
        <f>U71</f>
        <v>110</v>
      </c>
    </row>
    <row r="71" spans="2:21" ht="17.25" customHeight="1" thickBot="1">
      <c r="B71" s="83"/>
      <c r="C71" s="89">
        <v>2</v>
      </c>
      <c r="D71" s="92" t="s">
        <v>16</v>
      </c>
      <c r="E71" s="57">
        <f>SUM(E72:E73)</f>
        <v>0</v>
      </c>
      <c r="F71" s="57">
        <f>SUM(F72:F73)</f>
        <v>1322400</v>
      </c>
      <c r="G71" s="57">
        <f>SUM(G72:G73)</f>
        <v>1322400</v>
      </c>
      <c r="H71" s="49">
        <f>SUM(H72:H73)</f>
        <v>0</v>
      </c>
      <c r="I71" s="49">
        <f>SUM(I72:I73)</f>
        <v>165</v>
      </c>
      <c r="J71" s="93"/>
      <c r="K71" s="57">
        <f>SUM(K72:K73)</f>
        <v>0</v>
      </c>
      <c r="L71" s="57">
        <f>SUM(L72:L73)</f>
        <v>440000</v>
      </c>
      <c r="M71" s="57">
        <f>SUM(M72:M73)</f>
        <v>440000</v>
      </c>
      <c r="N71" s="49">
        <f>SUM(N72:N73)</f>
        <v>0</v>
      </c>
      <c r="O71" s="49">
        <f>SUM(O72:O73)</f>
        <v>55</v>
      </c>
      <c r="P71" s="93"/>
      <c r="Q71" s="57">
        <f>SUM(Q72:Q73)</f>
        <v>0</v>
      </c>
      <c r="R71" s="57">
        <f>SUM(R72:R73)</f>
        <v>882400</v>
      </c>
      <c r="S71" s="57">
        <f>SUM(S72:S73)</f>
        <v>882400</v>
      </c>
      <c r="T71" s="49">
        <f>SUM(T72:T73)</f>
        <v>0</v>
      </c>
      <c r="U71" s="49">
        <f>SUM(U72:U73)</f>
        <v>110</v>
      </c>
    </row>
    <row r="72" spans="2:21" ht="24.75" customHeight="1" thickBot="1">
      <c r="B72" s="83"/>
      <c r="C72" s="84">
        <v>3</v>
      </c>
      <c r="D72" s="96" t="s">
        <v>17</v>
      </c>
      <c r="E72" s="123">
        <v>0</v>
      </c>
      <c r="F72" s="124">
        <v>2400</v>
      </c>
      <c r="G72" s="123">
        <f>E72+F72</f>
        <v>2400</v>
      </c>
      <c r="H72" s="97">
        <v>0</v>
      </c>
      <c r="I72" s="97">
        <v>0</v>
      </c>
      <c r="J72" s="97" t="s">
        <v>93</v>
      </c>
      <c r="K72" s="58">
        <v>0</v>
      </c>
      <c r="L72" s="58">
        <v>0</v>
      </c>
      <c r="M72" s="58">
        <f>K72+L72</f>
        <v>0</v>
      </c>
      <c r="N72" s="51">
        <v>0</v>
      </c>
      <c r="O72" s="51">
        <v>0</v>
      </c>
      <c r="P72" s="51"/>
      <c r="Q72" s="58">
        <f>E72-K72</f>
        <v>0</v>
      </c>
      <c r="R72" s="58">
        <f>F72-L72</f>
        <v>2400</v>
      </c>
      <c r="S72" s="58">
        <f>Q72+R72</f>
        <v>2400</v>
      </c>
      <c r="T72" s="51">
        <f>H72-N72</f>
        <v>0</v>
      </c>
      <c r="U72" s="51">
        <f>I72-O72</f>
        <v>0</v>
      </c>
    </row>
    <row r="73" spans="2:21" ht="108.6" thickBot="1">
      <c r="B73" s="83"/>
      <c r="C73" s="84">
        <v>3</v>
      </c>
      <c r="D73" s="94" t="s">
        <v>20</v>
      </c>
      <c r="E73" s="55">
        <f>H73*config!B1</f>
        <v>0</v>
      </c>
      <c r="F73" s="55">
        <f>I73*config!B2</f>
        <v>1320000</v>
      </c>
      <c r="G73" s="55">
        <f>E73+F73</f>
        <v>1320000</v>
      </c>
      <c r="H73" s="45">
        <v>0</v>
      </c>
      <c r="I73" s="45">
        <v>165</v>
      </c>
      <c r="J73" s="51" t="s">
        <v>126</v>
      </c>
      <c r="K73" s="55">
        <f>N73*config!B1</f>
        <v>0</v>
      </c>
      <c r="L73" s="55">
        <f>O73*config!B2</f>
        <v>440000</v>
      </c>
      <c r="M73" s="55">
        <f>K73+L73</f>
        <v>440000</v>
      </c>
      <c r="N73" s="45">
        <v>0</v>
      </c>
      <c r="O73" s="45">
        <v>55</v>
      </c>
      <c r="P73" s="51" t="s">
        <v>193</v>
      </c>
      <c r="Q73" s="55">
        <f>E73-K73</f>
        <v>0</v>
      </c>
      <c r="R73" s="55">
        <f>F73-L73</f>
        <v>880000</v>
      </c>
      <c r="S73" s="55">
        <f>Q73+R73</f>
        <v>880000</v>
      </c>
      <c r="T73" s="45">
        <f>H73-N73</f>
        <v>0</v>
      </c>
      <c r="U73" s="45">
        <f>I73-O73</f>
        <v>110</v>
      </c>
    </row>
    <row r="74" spans="2:21" ht="17.25" customHeight="1" thickBot="1">
      <c r="B74" s="83"/>
      <c r="C74" s="89">
        <v>1</v>
      </c>
      <c r="D74" s="90" t="s">
        <v>68</v>
      </c>
      <c r="E74" s="56">
        <f>E75</f>
        <v>0</v>
      </c>
      <c r="F74" s="56">
        <f>SUM(F76:F77)</f>
        <v>2659200</v>
      </c>
      <c r="G74" s="56">
        <f>SUM(G76:G77)</f>
        <v>2659200</v>
      </c>
      <c r="H74" s="47">
        <f>H75</f>
        <v>0</v>
      </c>
      <c r="I74" s="47">
        <f>I75</f>
        <v>330</v>
      </c>
      <c r="J74" s="91"/>
      <c r="K74" s="56">
        <f>K75</f>
        <v>0</v>
      </c>
      <c r="L74" s="56">
        <f>L75</f>
        <v>880000</v>
      </c>
      <c r="M74" s="56">
        <f>M75</f>
        <v>880000</v>
      </c>
      <c r="N74" s="47">
        <f>N75</f>
        <v>0</v>
      </c>
      <c r="O74" s="47">
        <f>O75</f>
        <v>110</v>
      </c>
      <c r="P74" s="91"/>
      <c r="Q74" s="56">
        <f>Q75</f>
        <v>0</v>
      </c>
      <c r="R74" s="56">
        <f>R75</f>
        <v>1779200</v>
      </c>
      <c r="S74" s="56">
        <f>S75</f>
        <v>1779200</v>
      </c>
      <c r="T74" s="47">
        <f>T75</f>
        <v>0</v>
      </c>
      <c r="U74" s="47">
        <f>U75</f>
        <v>220</v>
      </c>
    </row>
    <row r="75" spans="2:21" ht="17.25" customHeight="1" thickBot="1">
      <c r="B75" s="83"/>
      <c r="C75" s="89">
        <v>2</v>
      </c>
      <c r="D75" s="92" t="s">
        <v>16</v>
      </c>
      <c r="E75" s="57">
        <f>SUM(E76:E77)</f>
        <v>0</v>
      </c>
      <c r="F75" s="57">
        <f>SUM(F76:F77)</f>
        <v>2659200</v>
      </c>
      <c r="G75" s="57">
        <f>SUM(G76:G77)</f>
        <v>2659200</v>
      </c>
      <c r="H75" s="49">
        <f>SUM(H76:H77)</f>
        <v>0</v>
      </c>
      <c r="I75" s="49">
        <f>SUM(I76:I77)</f>
        <v>330</v>
      </c>
      <c r="J75" s="93"/>
      <c r="K75" s="57">
        <f>SUM(K76:K77)</f>
        <v>0</v>
      </c>
      <c r="L75" s="57">
        <f>SUM(L76:L77)</f>
        <v>880000</v>
      </c>
      <c r="M75" s="57">
        <f>SUM(M76:M77)</f>
        <v>880000</v>
      </c>
      <c r="N75" s="49">
        <f>SUM(N76:N77)</f>
        <v>0</v>
      </c>
      <c r="O75" s="49">
        <f>SUM(O76:O77)</f>
        <v>110</v>
      </c>
      <c r="P75" s="93"/>
      <c r="Q75" s="57">
        <f>SUM(Q76:Q77)</f>
        <v>0</v>
      </c>
      <c r="R75" s="57">
        <f>SUM(R76:R77)</f>
        <v>1779200</v>
      </c>
      <c r="S75" s="57">
        <f>SUM(S76:S77)</f>
        <v>1779200</v>
      </c>
      <c r="T75" s="49">
        <f>SUM(T76:T77)</f>
        <v>0</v>
      </c>
      <c r="U75" s="49">
        <f>SUM(U76:U77)</f>
        <v>220</v>
      </c>
    </row>
    <row r="76" spans="2:21" ht="24.75" customHeight="1" thickBot="1">
      <c r="B76" s="83"/>
      <c r="C76" s="84">
        <v>3</v>
      </c>
      <c r="D76" s="96" t="s">
        <v>17</v>
      </c>
      <c r="E76" s="123">
        <v>0</v>
      </c>
      <c r="F76" s="124">
        <v>19200</v>
      </c>
      <c r="G76" s="123">
        <f>E76+F76</f>
        <v>19200</v>
      </c>
      <c r="H76" s="97">
        <v>0</v>
      </c>
      <c r="I76" s="97">
        <v>0</v>
      </c>
      <c r="J76" s="97" t="s">
        <v>94</v>
      </c>
      <c r="K76" s="58">
        <v>0</v>
      </c>
      <c r="L76" s="58">
        <v>0</v>
      </c>
      <c r="M76" s="51">
        <f>K76+L76</f>
        <v>0</v>
      </c>
      <c r="N76" s="51">
        <v>0</v>
      </c>
      <c r="O76" s="51">
        <v>0</v>
      </c>
      <c r="P76" s="51"/>
      <c r="Q76" s="58">
        <f>E76-K76</f>
        <v>0</v>
      </c>
      <c r="R76" s="58">
        <f>F76-L76</f>
        <v>19200</v>
      </c>
      <c r="S76" s="58">
        <f>Q76+R76</f>
        <v>19200</v>
      </c>
      <c r="T76" s="51">
        <f>H76-N76</f>
        <v>0</v>
      </c>
      <c r="U76" s="51">
        <f>I76-O76</f>
        <v>0</v>
      </c>
    </row>
    <row r="77" spans="2:21" ht="108.6" thickBot="1">
      <c r="B77" s="83"/>
      <c r="C77" s="84">
        <v>3</v>
      </c>
      <c r="D77" s="94" t="s">
        <v>20</v>
      </c>
      <c r="E77" s="55">
        <f>H77*config!B1</f>
        <v>0</v>
      </c>
      <c r="F77" s="55">
        <f>I77*config!B2</f>
        <v>2640000</v>
      </c>
      <c r="G77" s="55">
        <f>E77+F77</f>
        <v>2640000</v>
      </c>
      <c r="H77" s="45">
        <v>0</v>
      </c>
      <c r="I77" s="45">
        <v>330</v>
      </c>
      <c r="J77" s="51" t="s">
        <v>211</v>
      </c>
      <c r="K77" s="55">
        <f>N77*config!B1</f>
        <v>0</v>
      </c>
      <c r="L77" s="55">
        <f>O77*config!B2</f>
        <v>880000</v>
      </c>
      <c r="M77" s="44">
        <f>K77+L77</f>
        <v>880000</v>
      </c>
      <c r="N77" s="45">
        <v>0</v>
      </c>
      <c r="O77" s="45">
        <v>110</v>
      </c>
      <c r="P77" s="51" t="s">
        <v>194</v>
      </c>
      <c r="Q77" s="55">
        <f>E77-K77</f>
        <v>0</v>
      </c>
      <c r="R77" s="55">
        <f>F77-L77</f>
        <v>1760000</v>
      </c>
      <c r="S77" s="55">
        <f>Q77+R77</f>
        <v>1760000</v>
      </c>
      <c r="T77" s="45">
        <f>H77-N77</f>
        <v>0</v>
      </c>
      <c r="U77" s="45">
        <f>I77-O77</f>
        <v>220</v>
      </c>
    </row>
    <row r="78" spans="2:21" ht="17.25" customHeight="1" thickBot="1">
      <c r="B78" s="98" t="s">
        <v>32</v>
      </c>
      <c r="C78" s="99">
        <v>1</v>
      </c>
      <c r="D78" s="90" t="s">
        <v>33</v>
      </c>
      <c r="E78" s="56">
        <f>SUM(E79:E85)</f>
        <v>3399740</v>
      </c>
      <c r="F78" s="56">
        <f>SUM(F79:F85)</f>
        <v>0</v>
      </c>
      <c r="G78" s="56">
        <f>SUM(G79:G85)</f>
        <v>3399740</v>
      </c>
      <c r="H78" s="130">
        <f>SUM(H79:H85)</f>
        <v>576</v>
      </c>
      <c r="I78" s="130">
        <f>SUM(I79:I85)</f>
        <v>0</v>
      </c>
      <c r="J78" s="91"/>
      <c r="K78" s="56">
        <f>SUM(K79:K85)</f>
        <v>2400</v>
      </c>
      <c r="L78" s="56">
        <f>SUM(L79:L85)</f>
        <v>0</v>
      </c>
      <c r="M78" s="56">
        <f>SUM(M79:M85)</f>
        <v>2400</v>
      </c>
      <c r="N78" s="100">
        <f>SUM(N79:N85)</f>
        <v>0</v>
      </c>
      <c r="O78" s="100">
        <f>SUM(O79:O85)</f>
        <v>0</v>
      </c>
      <c r="P78" s="91"/>
      <c r="Q78" s="56">
        <f>SUM(Q79:Q85)</f>
        <v>3397340</v>
      </c>
      <c r="R78" s="56">
        <f>SUM(R79:R85)</f>
        <v>0</v>
      </c>
      <c r="S78" s="56">
        <f>SUM(S79:S85)</f>
        <v>3397340</v>
      </c>
      <c r="T78" s="130">
        <f>SUM(T79:T85)</f>
        <v>576</v>
      </c>
      <c r="U78" s="130">
        <f>SUM(U79:U85)</f>
        <v>0</v>
      </c>
    </row>
    <row r="79" spans="2:21" ht="31.5" customHeight="1" thickBot="1">
      <c r="B79" s="101"/>
      <c r="C79" s="102">
        <v>3</v>
      </c>
      <c r="D79" s="88" t="s">
        <v>37</v>
      </c>
      <c r="E79" s="55">
        <v>121200</v>
      </c>
      <c r="F79" s="58">
        <v>0</v>
      </c>
      <c r="G79" s="58">
        <f t="shared" ref="G79:G85" si="24">E79+F79</f>
        <v>121200</v>
      </c>
      <c r="H79" s="51">
        <v>0</v>
      </c>
      <c r="I79" s="51">
        <v>0</v>
      </c>
      <c r="J79" s="51" t="s">
        <v>38</v>
      </c>
      <c r="K79" s="58">
        <v>0</v>
      </c>
      <c r="L79" s="58">
        <v>0</v>
      </c>
      <c r="M79" s="58">
        <f t="shared" ref="M79:M85" si="25">K79+L79</f>
        <v>0</v>
      </c>
      <c r="N79" s="51">
        <v>0</v>
      </c>
      <c r="O79" s="51">
        <v>0</v>
      </c>
      <c r="P79" s="51"/>
      <c r="Q79" s="58">
        <f>E79-K79</f>
        <v>121200</v>
      </c>
      <c r="R79" s="58">
        <f>F79-L79</f>
        <v>0</v>
      </c>
      <c r="S79" s="58">
        <f>G79-M79</f>
        <v>121200</v>
      </c>
      <c r="T79" s="45">
        <f>H79-N79</f>
        <v>0</v>
      </c>
      <c r="U79" s="45">
        <f>I79-O79</f>
        <v>0</v>
      </c>
    </row>
    <row r="80" spans="2:21" ht="31.5" customHeight="1" thickBot="1">
      <c r="B80" s="101"/>
      <c r="C80" s="102"/>
      <c r="D80" s="88" t="s">
        <v>39</v>
      </c>
      <c r="E80" s="55">
        <v>30240</v>
      </c>
      <c r="F80" s="55">
        <v>0</v>
      </c>
      <c r="G80" s="55">
        <f t="shared" si="24"/>
        <v>30240</v>
      </c>
      <c r="H80" s="45">
        <v>0</v>
      </c>
      <c r="I80" s="51">
        <v>0</v>
      </c>
      <c r="J80" s="51" t="s">
        <v>40</v>
      </c>
      <c r="K80" s="55">
        <v>2400</v>
      </c>
      <c r="L80" s="58">
        <v>0</v>
      </c>
      <c r="M80" s="55">
        <f t="shared" si="25"/>
        <v>2400</v>
      </c>
      <c r="N80" s="51">
        <v>0</v>
      </c>
      <c r="O80" s="51">
        <v>0</v>
      </c>
      <c r="P80" s="51" t="s">
        <v>41</v>
      </c>
      <c r="Q80" s="55">
        <f t="shared" ref="Q80:R85" si="26">E80-K80</f>
        <v>27840</v>
      </c>
      <c r="R80" s="55">
        <f t="shared" si="26"/>
        <v>0</v>
      </c>
      <c r="S80" s="55">
        <f t="shared" ref="S80:S85" si="27">Q80+R80</f>
        <v>27840</v>
      </c>
      <c r="T80" s="45">
        <f>H80-N80</f>
        <v>0</v>
      </c>
      <c r="U80" s="45">
        <f>I80-O80</f>
        <v>0</v>
      </c>
    </row>
    <row r="81" spans="1:35" ht="24.6" thickBot="1">
      <c r="B81" s="103"/>
      <c r="C81" s="102">
        <v>3</v>
      </c>
      <c r="D81" s="88" t="s">
        <v>42</v>
      </c>
      <c r="E81" s="55">
        <v>55500</v>
      </c>
      <c r="F81" s="55">
        <v>0</v>
      </c>
      <c r="G81" s="55">
        <f t="shared" si="24"/>
        <v>55500</v>
      </c>
      <c r="H81" s="45">
        <v>0</v>
      </c>
      <c r="I81" s="51">
        <v>0</v>
      </c>
      <c r="J81" s="51" t="s">
        <v>43</v>
      </c>
      <c r="K81" s="58">
        <v>0</v>
      </c>
      <c r="L81" s="58">
        <v>0</v>
      </c>
      <c r="M81" s="55">
        <f t="shared" si="25"/>
        <v>0</v>
      </c>
      <c r="N81" s="51">
        <v>0</v>
      </c>
      <c r="O81" s="51">
        <v>0</v>
      </c>
      <c r="P81" s="51"/>
      <c r="Q81" s="55">
        <f t="shared" si="26"/>
        <v>55500</v>
      </c>
      <c r="R81" s="55">
        <f t="shared" si="26"/>
        <v>0</v>
      </c>
      <c r="S81" s="55">
        <f t="shared" si="27"/>
        <v>55500</v>
      </c>
      <c r="T81" s="45">
        <f>H81-N81</f>
        <v>0</v>
      </c>
      <c r="U81" s="45">
        <f>I81-O81</f>
        <v>0</v>
      </c>
    </row>
    <row r="82" spans="1:35" ht="84.6" thickBot="1">
      <c r="B82" s="103"/>
      <c r="C82" s="102">
        <v>3</v>
      </c>
      <c r="D82" s="88" t="s">
        <v>44</v>
      </c>
      <c r="E82" s="55">
        <f>H82*config!B3</f>
        <v>1512000</v>
      </c>
      <c r="F82" s="55">
        <v>0</v>
      </c>
      <c r="G82" s="55">
        <f t="shared" si="24"/>
        <v>1512000</v>
      </c>
      <c r="H82" s="44">
        <v>576</v>
      </c>
      <c r="I82" s="51">
        <v>0</v>
      </c>
      <c r="J82" s="51" t="s">
        <v>197</v>
      </c>
      <c r="K82" s="58">
        <v>0</v>
      </c>
      <c r="L82" s="58">
        <v>0</v>
      </c>
      <c r="M82" s="55">
        <f t="shared" si="25"/>
        <v>0</v>
      </c>
      <c r="N82" s="51">
        <v>0</v>
      </c>
      <c r="O82" s="51">
        <v>0</v>
      </c>
      <c r="P82" s="51"/>
      <c r="Q82" s="55">
        <f t="shared" si="26"/>
        <v>1512000</v>
      </c>
      <c r="R82" s="55">
        <f t="shared" si="26"/>
        <v>0</v>
      </c>
      <c r="S82" s="55">
        <f t="shared" si="27"/>
        <v>1512000</v>
      </c>
      <c r="T82" s="44">
        <f>H82-K82</f>
        <v>576</v>
      </c>
      <c r="U82" s="45">
        <f>I82-O82</f>
        <v>0</v>
      </c>
    </row>
    <row r="83" spans="1:35" ht="46.05" customHeight="1" thickBot="1">
      <c r="B83" s="103"/>
      <c r="C83" s="102">
        <v>3</v>
      </c>
      <c r="D83" s="88" t="s">
        <v>34</v>
      </c>
      <c r="E83" s="58">
        <v>0</v>
      </c>
      <c r="F83" s="58">
        <v>0</v>
      </c>
      <c r="G83" s="58">
        <f t="shared" si="24"/>
        <v>0</v>
      </c>
      <c r="H83" s="51">
        <v>0</v>
      </c>
      <c r="I83" s="51">
        <v>0</v>
      </c>
      <c r="J83" s="51" t="s">
        <v>90</v>
      </c>
      <c r="K83" s="58">
        <v>0</v>
      </c>
      <c r="L83" s="58">
        <v>0</v>
      </c>
      <c r="M83" s="58">
        <f t="shared" si="25"/>
        <v>0</v>
      </c>
      <c r="N83" s="51">
        <v>0</v>
      </c>
      <c r="O83" s="51">
        <v>0</v>
      </c>
      <c r="P83" s="51"/>
      <c r="Q83" s="58">
        <f t="shared" si="26"/>
        <v>0</v>
      </c>
      <c r="R83" s="58">
        <f t="shared" si="26"/>
        <v>0</v>
      </c>
      <c r="S83" s="58">
        <f t="shared" si="27"/>
        <v>0</v>
      </c>
      <c r="T83" s="45">
        <f>H83-N83</f>
        <v>0</v>
      </c>
      <c r="U83" s="45">
        <f>I83-O83</f>
        <v>0</v>
      </c>
    </row>
    <row r="84" spans="1:35" ht="31.05" customHeight="1" thickBot="1">
      <c r="B84" s="101"/>
      <c r="C84" s="102">
        <v>3</v>
      </c>
      <c r="D84" s="88" t="s">
        <v>35</v>
      </c>
      <c r="E84" s="55">
        <v>1650000</v>
      </c>
      <c r="F84" s="55">
        <v>0</v>
      </c>
      <c r="G84" s="55">
        <f t="shared" si="24"/>
        <v>1650000</v>
      </c>
      <c r="H84" s="45">
        <v>0</v>
      </c>
      <c r="I84" s="51">
        <v>0</v>
      </c>
      <c r="J84" s="51" t="s">
        <v>127</v>
      </c>
      <c r="K84" s="58">
        <v>0</v>
      </c>
      <c r="L84" s="58">
        <v>0</v>
      </c>
      <c r="M84" s="55">
        <f t="shared" si="25"/>
        <v>0</v>
      </c>
      <c r="N84" s="51">
        <v>0</v>
      </c>
      <c r="O84" s="51">
        <v>0</v>
      </c>
      <c r="P84" s="51"/>
      <c r="Q84" s="55">
        <f t="shared" si="26"/>
        <v>1650000</v>
      </c>
      <c r="R84" s="55">
        <f t="shared" si="26"/>
        <v>0</v>
      </c>
      <c r="S84" s="55">
        <f t="shared" si="27"/>
        <v>1650000</v>
      </c>
      <c r="T84" s="45">
        <f>H84-N84</f>
        <v>0</v>
      </c>
      <c r="U84" s="45">
        <f>I84-O84</f>
        <v>0</v>
      </c>
    </row>
    <row r="85" spans="1:35" ht="32.25" customHeight="1" thickBot="1">
      <c r="B85" s="101"/>
      <c r="C85" s="102">
        <v>3</v>
      </c>
      <c r="D85" s="88" t="s">
        <v>36</v>
      </c>
      <c r="E85" s="55">
        <v>30800</v>
      </c>
      <c r="F85" s="55">
        <v>0</v>
      </c>
      <c r="G85" s="55">
        <f t="shared" si="24"/>
        <v>30800</v>
      </c>
      <c r="H85" s="45">
        <v>0</v>
      </c>
      <c r="I85" s="51">
        <v>0</v>
      </c>
      <c r="J85" s="95" t="s">
        <v>128</v>
      </c>
      <c r="K85" s="58">
        <v>0</v>
      </c>
      <c r="L85" s="58">
        <v>0</v>
      </c>
      <c r="M85" s="55">
        <f t="shared" si="25"/>
        <v>0</v>
      </c>
      <c r="N85" s="51">
        <v>0</v>
      </c>
      <c r="O85" s="51">
        <v>0</v>
      </c>
      <c r="P85" s="51"/>
      <c r="Q85" s="55">
        <f t="shared" si="26"/>
        <v>30800</v>
      </c>
      <c r="R85" s="55">
        <f t="shared" si="26"/>
        <v>0</v>
      </c>
      <c r="S85" s="55">
        <f t="shared" si="27"/>
        <v>30800</v>
      </c>
      <c r="T85" s="45">
        <f>H85-N85</f>
        <v>0</v>
      </c>
      <c r="U85" s="45">
        <f>I85-O85</f>
        <v>0</v>
      </c>
    </row>
    <row r="86" spans="1:35" ht="17.55" customHeight="1" thickBot="1">
      <c r="A86" s="60"/>
      <c r="B86" s="103"/>
      <c r="C86" s="104"/>
      <c r="D86" s="90" t="s">
        <v>45</v>
      </c>
      <c r="E86" s="129">
        <f>SUM(E87:E90)</f>
        <v>0</v>
      </c>
      <c r="F86" s="129">
        <f>SUM(F87:F90)</f>
        <v>14105600</v>
      </c>
      <c r="G86" s="129">
        <f>SUM(G87:G90)</f>
        <v>14105600</v>
      </c>
      <c r="H86" s="130">
        <f>SUM(H87:H90)</f>
        <v>0</v>
      </c>
      <c r="I86" s="47">
        <f>SUM(I87:I90)</f>
        <v>1680</v>
      </c>
      <c r="J86" s="91"/>
      <c r="K86" s="129">
        <f>SUM(K87:K90)</f>
        <v>0</v>
      </c>
      <c r="L86" s="129">
        <f>SUM(L87:L90)</f>
        <v>0</v>
      </c>
      <c r="M86" s="129">
        <f>SUM(M87:M90)</f>
        <v>0</v>
      </c>
      <c r="N86" s="130">
        <f>SUM(N87:N90)</f>
        <v>0</v>
      </c>
      <c r="O86" s="130">
        <f>SUM(O87:O90)</f>
        <v>0</v>
      </c>
      <c r="P86" s="91"/>
      <c r="Q86" s="129">
        <f>SUM(Q87:Q90)</f>
        <v>0</v>
      </c>
      <c r="R86" s="129">
        <f>SUM(R87:R90)</f>
        <v>14105600</v>
      </c>
      <c r="S86" s="129">
        <f>SUM(S87:S90)</f>
        <v>14105600</v>
      </c>
      <c r="T86" s="130">
        <f>SUM(T87:T90)</f>
        <v>0</v>
      </c>
      <c r="U86" s="130">
        <f>SUM(U87:U90)</f>
        <v>1680</v>
      </c>
      <c r="V86" s="60"/>
      <c r="W86" s="60"/>
      <c r="X86" s="60"/>
      <c r="Y86" s="60"/>
      <c r="Z86" s="60"/>
      <c r="AA86" s="60"/>
      <c r="AB86" s="60"/>
      <c r="AC86" s="60"/>
      <c r="AD86" s="60"/>
      <c r="AE86" s="60"/>
      <c r="AF86" s="60"/>
      <c r="AG86" s="60"/>
      <c r="AH86" s="60"/>
      <c r="AI86" s="60"/>
    </row>
    <row r="87" spans="1:35" ht="36.6" thickBot="1">
      <c r="A87" s="60"/>
      <c r="B87" s="103"/>
      <c r="C87" s="104"/>
      <c r="D87" s="88" t="s">
        <v>71</v>
      </c>
      <c r="E87" s="125">
        <f>H87*10000</f>
        <v>0</v>
      </c>
      <c r="F87" s="126">
        <f>I87*config!B2</f>
        <v>13440000</v>
      </c>
      <c r="G87" s="127">
        <f>E87+F87</f>
        <v>13440000</v>
      </c>
      <c r="H87" s="105">
        <v>0</v>
      </c>
      <c r="I87" s="106">
        <v>1680</v>
      </c>
      <c r="J87" s="107" t="s">
        <v>205</v>
      </c>
      <c r="K87" s="128">
        <v>0</v>
      </c>
      <c r="L87" s="128">
        <v>0</v>
      </c>
      <c r="M87" s="58">
        <f>K87+L87</f>
        <v>0</v>
      </c>
      <c r="N87" s="108">
        <v>0</v>
      </c>
      <c r="O87" s="108">
        <v>0</v>
      </c>
      <c r="P87" s="51"/>
      <c r="Q87" s="55">
        <f t="shared" ref="Q87:R90" si="28">E87-K87</f>
        <v>0</v>
      </c>
      <c r="R87" s="55">
        <f t="shared" si="28"/>
        <v>13440000</v>
      </c>
      <c r="S87" s="55">
        <f>Q87+R87</f>
        <v>13440000</v>
      </c>
      <c r="T87" s="44">
        <f>H87-K87</f>
        <v>0</v>
      </c>
      <c r="U87" s="45">
        <f>I87-O87</f>
        <v>1680</v>
      </c>
      <c r="V87" s="60"/>
      <c r="W87" s="60"/>
      <c r="X87" s="60"/>
      <c r="Y87" s="60"/>
      <c r="Z87" s="60"/>
      <c r="AA87" s="60"/>
      <c r="AB87" s="60"/>
      <c r="AC87" s="60"/>
      <c r="AD87" s="60"/>
      <c r="AE87" s="60"/>
      <c r="AF87" s="60"/>
      <c r="AG87" s="60"/>
      <c r="AH87" s="60"/>
      <c r="AI87" s="60"/>
    </row>
    <row r="88" spans="1:35" ht="17.55" customHeight="1" thickBot="1">
      <c r="A88" s="60"/>
      <c r="B88" s="103"/>
      <c r="C88" s="104"/>
      <c r="D88" s="88" t="s">
        <v>37</v>
      </c>
      <c r="E88" s="125">
        <f>H88*10000</f>
        <v>0</v>
      </c>
      <c r="F88" s="126">
        <v>360000</v>
      </c>
      <c r="G88" s="127">
        <f>E88+F88</f>
        <v>360000</v>
      </c>
      <c r="H88" s="109">
        <v>0</v>
      </c>
      <c r="I88" s="109">
        <v>0</v>
      </c>
      <c r="J88" s="109" t="s">
        <v>91</v>
      </c>
      <c r="K88" s="128">
        <v>0</v>
      </c>
      <c r="L88" s="128">
        <v>0</v>
      </c>
      <c r="M88" s="58">
        <f>K88+L88</f>
        <v>0</v>
      </c>
      <c r="N88" s="108">
        <v>0</v>
      </c>
      <c r="O88" s="108">
        <v>0</v>
      </c>
      <c r="P88" s="51"/>
      <c r="Q88" s="55">
        <f t="shared" si="28"/>
        <v>0</v>
      </c>
      <c r="R88" s="55">
        <f t="shared" si="28"/>
        <v>360000</v>
      </c>
      <c r="S88" s="55">
        <f>Q88+R88</f>
        <v>360000</v>
      </c>
      <c r="T88" s="44">
        <f>H88-K88</f>
        <v>0</v>
      </c>
      <c r="U88" s="44">
        <f>I88-L88</f>
        <v>0</v>
      </c>
      <c r="V88" s="60"/>
      <c r="W88" s="60"/>
      <c r="X88" s="60"/>
      <c r="Y88" s="60"/>
      <c r="Z88" s="60"/>
      <c r="AA88" s="60"/>
      <c r="AB88" s="60"/>
      <c r="AC88" s="60"/>
      <c r="AD88" s="60"/>
      <c r="AE88" s="60"/>
      <c r="AF88" s="60"/>
      <c r="AG88" s="60"/>
      <c r="AH88" s="60"/>
      <c r="AI88" s="60"/>
    </row>
    <row r="89" spans="1:35" ht="24.6" thickBot="1">
      <c r="A89" s="60"/>
      <c r="B89" s="103"/>
      <c r="C89" s="104"/>
      <c r="D89" s="88" t="s">
        <v>35</v>
      </c>
      <c r="E89" s="125">
        <f>H89*10000</f>
        <v>0</v>
      </c>
      <c r="F89" s="126">
        <v>300000</v>
      </c>
      <c r="G89" s="127">
        <f>E89+F89</f>
        <v>300000</v>
      </c>
      <c r="H89" s="110">
        <v>0</v>
      </c>
      <c r="I89" s="110">
        <v>0</v>
      </c>
      <c r="J89" s="110" t="s">
        <v>198</v>
      </c>
      <c r="K89" s="128">
        <v>0</v>
      </c>
      <c r="L89" s="128">
        <v>0</v>
      </c>
      <c r="M89" s="58">
        <f>K89+L89</f>
        <v>0</v>
      </c>
      <c r="N89" s="108">
        <v>0</v>
      </c>
      <c r="O89" s="108">
        <v>0</v>
      </c>
      <c r="P89" s="51"/>
      <c r="Q89" s="55">
        <f t="shared" si="28"/>
        <v>0</v>
      </c>
      <c r="R89" s="55">
        <f t="shared" si="28"/>
        <v>300000</v>
      </c>
      <c r="S89" s="55">
        <f>Q89+R89</f>
        <v>300000</v>
      </c>
      <c r="T89" s="44">
        <f>H89-K89</f>
        <v>0</v>
      </c>
      <c r="U89" s="44">
        <f>I89-L89</f>
        <v>0</v>
      </c>
      <c r="V89" s="60"/>
      <c r="W89" s="60"/>
      <c r="X89" s="60"/>
      <c r="Y89" s="60"/>
      <c r="Z89" s="60"/>
      <c r="AA89" s="60"/>
      <c r="AB89" s="60"/>
      <c r="AC89" s="60"/>
      <c r="AD89" s="60"/>
      <c r="AE89" s="60"/>
      <c r="AF89" s="60"/>
      <c r="AG89" s="60"/>
      <c r="AH89" s="60"/>
      <c r="AI89" s="60"/>
    </row>
    <row r="90" spans="1:35" ht="30" customHeight="1" thickBot="1">
      <c r="A90" s="60"/>
      <c r="B90" s="103"/>
      <c r="C90" s="104"/>
      <c r="D90" s="88" t="s">
        <v>36</v>
      </c>
      <c r="E90" s="125">
        <f>H90*10000</f>
        <v>0</v>
      </c>
      <c r="F90" s="126">
        <v>5600</v>
      </c>
      <c r="G90" s="127">
        <f>E90+F90</f>
        <v>5600</v>
      </c>
      <c r="H90" s="111">
        <v>0</v>
      </c>
      <c r="I90" s="105">
        <v>0</v>
      </c>
      <c r="J90" s="112" t="s">
        <v>129</v>
      </c>
      <c r="K90" s="128">
        <v>0</v>
      </c>
      <c r="L90" s="128">
        <v>0</v>
      </c>
      <c r="M90" s="58">
        <f>K90+L90</f>
        <v>0</v>
      </c>
      <c r="N90" s="108">
        <v>0</v>
      </c>
      <c r="O90" s="108">
        <v>0</v>
      </c>
      <c r="P90" s="51"/>
      <c r="Q90" s="55">
        <f t="shared" si="28"/>
        <v>0</v>
      </c>
      <c r="R90" s="55">
        <f t="shared" si="28"/>
        <v>5600</v>
      </c>
      <c r="S90" s="55">
        <f>Q90+R90</f>
        <v>5600</v>
      </c>
      <c r="T90" s="44">
        <f>H90-K90</f>
        <v>0</v>
      </c>
      <c r="U90" s="44">
        <f>I90-L90</f>
        <v>0</v>
      </c>
      <c r="V90" s="60"/>
      <c r="W90" s="60"/>
      <c r="X90" s="60"/>
      <c r="Y90" s="60"/>
      <c r="Z90" s="60"/>
      <c r="AA90" s="60"/>
      <c r="AB90" s="60"/>
      <c r="AC90" s="60"/>
      <c r="AD90" s="60"/>
      <c r="AE90" s="60"/>
      <c r="AF90" s="60"/>
      <c r="AG90" s="60"/>
      <c r="AH90" s="60"/>
      <c r="AI90" s="60"/>
    </row>
    <row r="91" spans="1:35" ht="31.5" customHeight="1" thickBot="1">
      <c r="A91" s="60"/>
      <c r="B91" s="113" t="s">
        <v>65</v>
      </c>
      <c r="C91" s="104"/>
      <c r="D91" s="81" t="s">
        <v>66</v>
      </c>
      <c r="E91" s="131">
        <v>0</v>
      </c>
      <c r="F91" s="131">
        <v>0</v>
      </c>
      <c r="G91" s="131">
        <f>E91+F91</f>
        <v>0</v>
      </c>
      <c r="H91" s="133">
        <v>0</v>
      </c>
      <c r="I91" s="133">
        <v>0</v>
      </c>
      <c r="J91" s="114"/>
      <c r="K91" s="131">
        <v>7200000</v>
      </c>
      <c r="L91" s="131">
        <v>0</v>
      </c>
      <c r="M91" s="131">
        <f>K91+L91</f>
        <v>7200000</v>
      </c>
      <c r="N91" s="133">
        <v>0</v>
      </c>
      <c r="O91" s="133">
        <v>0</v>
      </c>
      <c r="P91" s="114" t="s">
        <v>67</v>
      </c>
      <c r="Q91" s="131">
        <f>E90-K91</f>
        <v>-7200000</v>
      </c>
      <c r="R91" s="131">
        <f>F91-L91</f>
        <v>0</v>
      </c>
      <c r="S91" s="131">
        <f>Q91+R91</f>
        <v>-7200000</v>
      </c>
      <c r="T91" s="133">
        <f>H91+N91</f>
        <v>0</v>
      </c>
      <c r="U91" s="133">
        <f>I91+O91</f>
        <v>0</v>
      </c>
      <c r="V91" s="60"/>
      <c r="W91" s="60"/>
      <c r="X91" s="60"/>
      <c r="Y91" s="60"/>
      <c r="Z91" s="60"/>
      <c r="AA91" s="60"/>
      <c r="AB91" s="60"/>
      <c r="AC91" s="60"/>
      <c r="AD91" s="60"/>
      <c r="AE91" s="60"/>
      <c r="AF91" s="60"/>
      <c r="AG91" s="60"/>
      <c r="AH91" s="60"/>
      <c r="AI91" s="60"/>
    </row>
    <row r="92" spans="1:35" ht="17.25" customHeight="1" thickBot="1">
      <c r="A92" s="60"/>
      <c r="B92" s="115" t="s">
        <v>46</v>
      </c>
      <c r="C92" s="116">
        <v>1</v>
      </c>
      <c r="D92" s="117"/>
      <c r="E92" s="132">
        <f>E5+E8+E17+E26+E35+E44+E53+E62+E70+E74+E78+E86+E91</f>
        <v>36294560</v>
      </c>
      <c r="F92" s="132">
        <f>F5+F8+F17+F26+F35+F44+F53+F62+F70+F74+F78+F86+F91</f>
        <v>47532000</v>
      </c>
      <c r="G92" s="132">
        <f>G5+G8+G17+G26+G35+G44+G53+G62+G70+G74+G78+G86+G91</f>
        <v>83826560</v>
      </c>
      <c r="H92" s="160">
        <f>H5+H8+H17+H26+H35+H44+H53+H62+H70+H74+H78+H86+H91</f>
        <v>3321</v>
      </c>
      <c r="I92" s="160">
        <f>I5+I8+I17+I26+I35+I44+I53+I62+I70+I74+I78+I86+I91</f>
        <v>5855</v>
      </c>
      <c r="J92" s="118"/>
      <c r="K92" s="132">
        <f>K5+K8+K17+K26+K35+K44+K53+K62+K70+K74+K78+K86+K91</f>
        <v>10902400</v>
      </c>
      <c r="L92" s="132">
        <f>L5+L8+L17+L26+L35+L44+L53+L62+L70+L74+L78+L86+L91</f>
        <v>10860000</v>
      </c>
      <c r="M92" s="132">
        <f>M5+M8+M17+M26+M35+M44+M53+M62+M70+M74+M78+M86+M91</f>
        <v>21762400</v>
      </c>
      <c r="N92" s="160">
        <f>N5+N8+N17+N26+N35+N44+N53+N62+N70+N74+N78+N86+N91</f>
        <v>310</v>
      </c>
      <c r="O92" s="160">
        <f>O5+O8+O17+O26+O35+O44+O53+O62+O70+O74+O78+O86+O91</f>
        <v>1357.5</v>
      </c>
      <c r="P92" s="118"/>
      <c r="Q92" s="132">
        <f>Q5+Q8+Q17+Q26+Q35+Q44+Q53+Q62+Q70+Q74+Q78+Q86+Q91</f>
        <v>25392160</v>
      </c>
      <c r="R92" s="132">
        <f>R5+R8+R17+R26+R35+R44+R53+R62+R70+R74+R78+R86+R91</f>
        <v>36672000</v>
      </c>
      <c r="S92" s="132">
        <f>S5+S8+S17+S26+S35+S44+S53+S62+S70+S74+S78+S86+S91</f>
        <v>62064160</v>
      </c>
      <c r="T92" s="118">
        <f>T5+T8+T17+T26+T35+T44+T53+T62+T78+T86+T91+T74+T70</f>
        <v>3011</v>
      </c>
      <c r="U92" s="118">
        <f>U5+U8+U17+U26+U35+U44+U53+U62+U70+U74+U78+U86+U91</f>
        <v>4497.5</v>
      </c>
      <c r="V92" s="60"/>
      <c r="W92" s="60"/>
      <c r="X92" s="60"/>
      <c r="Y92" s="60"/>
      <c r="Z92" s="60"/>
      <c r="AA92" s="60"/>
      <c r="AB92" s="60"/>
      <c r="AC92" s="60"/>
      <c r="AD92" s="60"/>
      <c r="AE92" s="60"/>
      <c r="AF92" s="60"/>
      <c r="AG92" s="60"/>
      <c r="AH92" s="60"/>
      <c r="AI92" s="60"/>
    </row>
    <row r="93" spans="1:35" ht="17.25" customHeight="1">
      <c r="B93" s="61"/>
      <c r="C93" s="62"/>
      <c r="E93" s="63"/>
      <c r="F93" s="63"/>
      <c r="G93" s="63"/>
      <c r="H93" s="63"/>
      <c r="I93" s="63"/>
      <c r="J93" s="63"/>
      <c r="K93" s="63"/>
      <c r="L93" s="63"/>
      <c r="M93" s="63"/>
      <c r="N93" s="63"/>
      <c r="O93" s="63"/>
      <c r="P93" s="64"/>
      <c r="Q93" s="63"/>
      <c r="R93" s="63"/>
      <c r="S93" s="63"/>
      <c r="T93" s="63"/>
      <c r="U93" s="63"/>
    </row>
    <row r="94" spans="1:35" ht="17.25" customHeight="1" thickBot="1">
      <c r="B94" s="61"/>
      <c r="C94" s="62"/>
      <c r="D94" s="59" t="s">
        <v>47</v>
      </c>
      <c r="E94" s="63"/>
      <c r="F94" s="63"/>
      <c r="G94" s="63"/>
      <c r="H94" s="63"/>
      <c r="I94" s="63"/>
      <c r="J94" s="63"/>
      <c r="K94" s="63"/>
      <c r="L94" s="63"/>
      <c r="M94" s="63"/>
      <c r="N94" s="63"/>
      <c r="O94" s="63"/>
      <c r="P94" s="64"/>
      <c r="Q94" s="63"/>
      <c r="R94" s="63"/>
      <c r="S94" s="63"/>
      <c r="T94" s="63"/>
      <c r="U94" s="63"/>
    </row>
    <row r="95" spans="1:35" ht="17.25" customHeight="1" thickBot="1">
      <c r="B95" s="61"/>
      <c r="C95" s="62"/>
      <c r="D95" s="119" t="s">
        <v>20</v>
      </c>
      <c r="E95" s="63">
        <f>E7+E16+E21+E25+E34+E39+E43+E48+E52+E57+E61+E65+E69+E73+E77+E12+E30</f>
        <v>27450000</v>
      </c>
      <c r="F95" s="63">
        <f>F7+F16+F21+F25+F34+F39+F43+F48+F52+F57+F61+F65+F69+F73+F77+F30+F12</f>
        <v>33400000</v>
      </c>
      <c r="G95" s="63">
        <f>E95+F95</f>
        <v>60850000</v>
      </c>
      <c r="H95" s="63"/>
      <c r="I95" s="63"/>
      <c r="J95" s="63"/>
      <c r="K95" s="63">
        <f>K7+K16+K21+K25+K34+K39+K43+K48+K52+K57+K61+K65+K69+K73+K77+K30+K12</f>
        <v>3100000</v>
      </c>
      <c r="L95" s="63">
        <f>L7+L16+L21+L25+L34+L39+L43+L48+L52+L57+L61+L65+L69+L73+L77+L30+L12</f>
        <v>10860000</v>
      </c>
      <c r="M95" s="63">
        <f>K95+L95</f>
        <v>13960000</v>
      </c>
      <c r="N95" s="63"/>
      <c r="O95" s="63"/>
      <c r="P95" s="64"/>
      <c r="Q95" s="63">
        <f t="shared" ref="Q95:S100" si="29">E95-K95</f>
        <v>24350000</v>
      </c>
      <c r="R95" s="63">
        <f t="shared" si="29"/>
        <v>22540000</v>
      </c>
      <c r="S95" s="63">
        <f t="shared" si="29"/>
        <v>46890000</v>
      </c>
      <c r="T95" s="63"/>
      <c r="U95" s="63"/>
    </row>
    <row r="96" spans="1:35" ht="17.25" customHeight="1" thickBot="1">
      <c r="B96" s="61"/>
      <c r="C96" s="62"/>
      <c r="D96" s="119" t="s">
        <v>48</v>
      </c>
      <c r="E96" s="63">
        <f>E6</f>
        <v>1800000</v>
      </c>
      <c r="F96" s="63">
        <v>0</v>
      </c>
      <c r="G96" s="63">
        <f t="shared" ref="G96:G99" si="30">E96+F96</f>
        <v>1800000</v>
      </c>
      <c r="H96" s="63"/>
      <c r="I96" s="63"/>
      <c r="J96" s="63"/>
      <c r="K96" s="63">
        <f>K6</f>
        <v>600000</v>
      </c>
      <c r="L96" s="63">
        <f>L6</f>
        <v>0</v>
      </c>
      <c r="M96" s="63">
        <f t="shared" ref="M96:M99" si="31">K96+L96</f>
        <v>600000</v>
      </c>
      <c r="N96" s="63"/>
      <c r="O96" s="63"/>
      <c r="P96" s="64"/>
      <c r="Q96" s="63">
        <f t="shared" si="29"/>
        <v>1200000</v>
      </c>
      <c r="R96" s="63">
        <f t="shared" si="29"/>
        <v>0</v>
      </c>
      <c r="S96" s="63">
        <f t="shared" si="29"/>
        <v>1200000</v>
      </c>
      <c r="T96" s="63"/>
      <c r="U96" s="63"/>
    </row>
    <row r="97" spans="2:21" ht="17.25" customHeight="1" thickBot="1">
      <c r="B97" s="61"/>
      <c r="C97" s="62"/>
      <c r="D97" s="120" t="s">
        <v>17</v>
      </c>
      <c r="E97" s="63">
        <f>E14+E19+E23+E32+E37+E41+E46+E50+E55+E59+E64+E67+E72+E76+E28+E10</f>
        <v>2662320</v>
      </c>
      <c r="F97" s="63">
        <f>F14+F19+F23+F32+F37+F41+F46+F50+F55+F59+F64+F67+F72+F76+F28+F10</f>
        <v>26400</v>
      </c>
      <c r="G97" s="63">
        <f t="shared" si="30"/>
        <v>2688720</v>
      </c>
      <c r="H97" s="63"/>
      <c r="I97" s="63"/>
      <c r="J97" s="63"/>
      <c r="K97" s="63">
        <f>K14+K19+K23+K32+K37+K41+K46+K50+K55+K59+K64+K67+K72+K76</f>
        <v>0</v>
      </c>
      <c r="L97" s="63">
        <f>L14+L19+L23+L32+L37+L41+L46+L50+L55+L59+L64+L67+L72+L76</f>
        <v>0</v>
      </c>
      <c r="M97" s="63">
        <f t="shared" si="31"/>
        <v>0</v>
      </c>
      <c r="N97" s="63"/>
      <c r="O97" s="63"/>
      <c r="P97" s="121"/>
      <c r="Q97" s="63">
        <f t="shared" si="29"/>
        <v>2662320</v>
      </c>
      <c r="R97" s="63">
        <f t="shared" si="29"/>
        <v>26400</v>
      </c>
      <c r="S97" s="63">
        <f t="shared" si="29"/>
        <v>2688720</v>
      </c>
      <c r="T97" s="63"/>
      <c r="U97" s="63"/>
    </row>
    <row r="98" spans="2:21" ht="17.25" customHeight="1" thickBot="1">
      <c r="B98" s="61"/>
      <c r="C98" s="62"/>
      <c r="D98" s="119" t="s">
        <v>49</v>
      </c>
      <c r="E98" s="63">
        <f>E78</f>
        <v>3399740</v>
      </c>
      <c r="F98" s="63">
        <f>F86</f>
        <v>14105600</v>
      </c>
      <c r="G98" s="63">
        <f t="shared" si="30"/>
        <v>17505340</v>
      </c>
      <c r="H98" s="63"/>
      <c r="I98" s="63"/>
      <c r="J98" s="63"/>
      <c r="K98" s="63">
        <f>K78</f>
        <v>2400</v>
      </c>
      <c r="L98" s="63">
        <f>L78</f>
        <v>0</v>
      </c>
      <c r="M98" s="63">
        <f t="shared" si="31"/>
        <v>2400</v>
      </c>
      <c r="N98" s="63"/>
      <c r="O98" s="63"/>
      <c r="P98" s="121"/>
      <c r="Q98" s="63">
        <f t="shared" si="29"/>
        <v>3397340</v>
      </c>
      <c r="R98" s="63">
        <f t="shared" si="29"/>
        <v>14105600</v>
      </c>
      <c r="S98" s="63">
        <f t="shared" si="29"/>
        <v>17502940</v>
      </c>
      <c r="T98" s="63"/>
      <c r="U98" s="63"/>
    </row>
    <row r="99" spans="2:21" ht="17.25" customHeight="1" thickBot="1">
      <c r="B99" s="61"/>
      <c r="C99" s="62"/>
      <c r="D99" s="119" t="s">
        <v>19</v>
      </c>
      <c r="E99" s="63">
        <f>E15+E20+E24+E33+E38+E42+E47+E51+E56+E60+E68+E29+E11</f>
        <v>982500</v>
      </c>
      <c r="F99" s="63">
        <f>F15+F20+F24+F33+F38+F42+F47+F51+F56+F60+F68+F29+F11</f>
        <v>0</v>
      </c>
      <c r="G99" s="63">
        <f t="shared" si="30"/>
        <v>982500</v>
      </c>
      <c r="H99" s="63"/>
      <c r="I99" s="63"/>
      <c r="J99" s="63"/>
      <c r="K99" s="63">
        <v>0</v>
      </c>
      <c r="L99" s="63">
        <v>0</v>
      </c>
      <c r="M99" s="63">
        <f t="shared" si="31"/>
        <v>0</v>
      </c>
      <c r="N99" s="63"/>
      <c r="O99" s="63"/>
      <c r="P99" s="121"/>
      <c r="Q99" s="63">
        <f t="shared" si="29"/>
        <v>982500</v>
      </c>
      <c r="R99" s="63">
        <f t="shared" si="29"/>
        <v>0</v>
      </c>
      <c r="S99" s="63">
        <f t="shared" si="29"/>
        <v>982500</v>
      </c>
      <c r="T99" s="63"/>
      <c r="U99" s="63"/>
    </row>
    <row r="100" spans="2:21" ht="17.25" customHeight="1" thickBot="1">
      <c r="B100" s="61"/>
      <c r="C100" s="62"/>
      <c r="D100" s="119" t="s">
        <v>47</v>
      </c>
      <c r="E100" s="63">
        <f>SUM(E95:E99)</f>
        <v>36294560</v>
      </c>
      <c r="F100" s="63">
        <f>SUM(F95:F99)</f>
        <v>47532000</v>
      </c>
      <c r="G100" s="63">
        <f>SUM(G95:G99)</f>
        <v>83826560</v>
      </c>
      <c r="H100" s="63"/>
      <c r="I100" s="63"/>
      <c r="J100" s="63"/>
      <c r="K100" s="63">
        <f>SUM(K95:K99)</f>
        <v>3702400</v>
      </c>
      <c r="L100" s="63">
        <f>SUM(L95:L99)</f>
        <v>10860000</v>
      </c>
      <c r="M100" s="63">
        <f>SUM(M95:M99)</f>
        <v>14562400</v>
      </c>
      <c r="N100" s="63"/>
      <c r="O100" s="63"/>
      <c r="P100" s="121"/>
      <c r="Q100" s="63">
        <f t="shared" si="29"/>
        <v>32592160</v>
      </c>
      <c r="R100" s="63">
        <f t="shared" si="29"/>
        <v>36672000</v>
      </c>
      <c r="S100" s="63">
        <f t="shared" si="29"/>
        <v>69264160</v>
      </c>
      <c r="T100" s="63"/>
      <c r="U100" s="63"/>
    </row>
    <row r="101" spans="2:21" ht="17.25" customHeight="1">
      <c r="B101" s="61"/>
      <c r="C101" s="62"/>
      <c r="P101" s="121"/>
      <c r="Q101" s="63"/>
      <c r="R101" s="63"/>
      <c r="S101" s="63"/>
    </row>
    <row r="102" spans="2:21" ht="17.25" customHeight="1">
      <c r="B102" s="61"/>
      <c r="C102" s="62"/>
      <c r="D102" s="64" t="s">
        <v>50</v>
      </c>
      <c r="E102" s="63">
        <f>H92</f>
        <v>3321</v>
      </c>
      <c r="F102" s="63">
        <f>I92</f>
        <v>5855</v>
      </c>
      <c r="G102" s="63">
        <f>E102+F102</f>
        <v>9176</v>
      </c>
      <c r="K102" s="63">
        <f>N92</f>
        <v>310</v>
      </c>
      <c r="L102" s="63">
        <f>O92</f>
        <v>1357.5</v>
      </c>
      <c r="M102" s="63">
        <f>K102+L102</f>
        <v>1667.5</v>
      </c>
      <c r="P102" s="121"/>
      <c r="Q102" s="63">
        <f t="shared" ref="Q102:S103" si="32">E102-K102</f>
        <v>3011</v>
      </c>
      <c r="R102" s="63">
        <f t="shared" si="32"/>
        <v>4497.5</v>
      </c>
      <c r="S102" s="63">
        <f t="shared" si="32"/>
        <v>7508.5</v>
      </c>
    </row>
    <row r="103" spans="2:21" ht="17.25" customHeight="1">
      <c r="B103" s="61"/>
      <c r="C103" s="62"/>
      <c r="D103" s="64" t="s">
        <v>51</v>
      </c>
      <c r="E103" s="63">
        <f>E102/8/20</f>
        <v>20.756250000000001</v>
      </c>
      <c r="F103" s="63">
        <f>F102/8/20</f>
        <v>36.59375</v>
      </c>
      <c r="G103" s="63">
        <f>G102/8/20</f>
        <v>57.35</v>
      </c>
      <c r="K103" s="63">
        <f>K102/8/20</f>
        <v>1.9375</v>
      </c>
      <c r="L103" s="63">
        <f>L102/8/20</f>
        <v>8.484375</v>
      </c>
      <c r="M103" s="63">
        <f>M102/8/20</f>
        <v>10.421875</v>
      </c>
      <c r="P103" s="121"/>
      <c r="Q103" s="63">
        <f t="shared" si="32"/>
        <v>18.818750000000001</v>
      </c>
      <c r="R103" s="63">
        <f t="shared" si="32"/>
        <v>28.109375</v>
      </c>
      <c r="S103" s="63">
        <f t="shared" si="32"/>
        <v>46.928125000000001</v>
      </c>
    </row>
    <row r="104" spans="2:21" ht="17.25" customHeight="1">
      <c r="B104" s="61"/>
      <c r="C104" s="62"/>
      <c r="Q104" s="63"/>
      <c r="R104" s="63"/>
      <c r="S104" s="63"/>
    </row>
    <row r="105" spans="2:21" ht="17.25" customHeight="1" thickBot="1">
      <c r="B105" s="61"/>
      <c r="C105" s="62"/>
      <c r="D105" s="59" t="s">
        <v>52</v>
      </c>
      <c r="Q105" s="63"/>
      <c r="R105" s="63"/>
      <c r="S105" s="63"/>
    </row>
    <row r="106" spans="2:21" ht="17.25" customHeight="1">
      <c r="B106" s="61"/>
      <c r="C106" s="62"/>
      <c r="D106" s="119" t="s">
        <v>20</v>
      </c>
      <c r="E106" s="63">
        <f t="shared" ref="E106:F110" si="33">E95/30</f>
        <v>915000</v>
      </c>
      <c r="F106" s="63">
        <f t="shared" si="33"/>
        <v>1113333.3333333333</v>
      </c>
      <c r="G106" s="63">
        <f>E106+F106</f>
        <v>2028333.3333333333</v>
      </c>
      <c r="K106" s="63">
        <f t="shared" ref="K106:M110" si="34">K95/30</f>
        <v>103333.33333333333</v>
      </c>
      <c r="L106" s="63">
        <f t="shared" si="34"/>
        <v>362000</v>
      </c>
      <c r="M106" s="63">
        <f t="shared" si="34"/>
        <v>465333.33333333331</v>
      </c>
      <c r="Q106" s="63">
        <f t="shared" ref="Q106:S111" si="35">E106-K106</f>
        <v>811666.66666666663</v>
      </c>
      <c r="R106" s="63">
        <f t="shared" si="35"/>
        <v>751333.33333333326</v>
      </c>
      <c r="S106" s="63">
        <f t="shared" si="35"/>
        <v>1563000</v>
      </c>
    </row>
    <row r="107" spans="2:21" ht="17.25" customHeight="1">
      <c r="B107" s="61"/>
      <c r="C107" s="62"/>
      <c r="D107" s="119" t="s">
        <v>48</v>
      </c>
      <c r="E107" s="63">
        <f t="shared" si="33"/>
        <v>60000</v>
      </c>
      <c r="F107" s="63">
        <f>F96/30</f>
        <v>0</v>
      </c>
      <c r="G107" s="63">
        <f t="shared" ref="G107:G110" si="36">E107+F107</f>
        <v>60000</v>
      </c>
      <c r="K107" s="63">
        <f t="shared" si="34"/>
        <v>20000</v>
      </c>
      <c r="L107" s="63">
        <f t="shared" ref="L107:M110" si="37">L96/50</f>
        <v>0</v>
      </c>
      <c r="M107" s="63">
        <f t="shared" si="37"/>
        <v>12000</v>
      </c>
      <c r="Q107" s="63">
        <f t="shared" si="35"/>
        <v>40000</v>
      </c>
      <c r="R107" s="63">
        <f t="shared" si="35"/>
        <v>0</v>
      </c>
      <c r="S107" s="63">
        <f t="shared" si="35"/>
        <v>48000</v>
      </c>
    </row>
    <row r="108" spans="2:21" ht="17.25" customHeight="1">
      <c r="B108" s="61"/>
      <c r="C108" s="62"/>
      <c r="D108" s="120" t="s">
        <v>17</v>
      </c>
      <c r="E108" s="63">
        <f t="shared" si="33"/>
        <v>88744</v>
      </c>
      <c r="F108" s="63">
        <f>F97/30</f>
        <v>880</v>
      </c>
      <c r="G108" s="63">
        <f t="shared" si="36"/>
        <v>89624</v>
      </c>
      <c r="K108" s="63">
        <f t="shared" si="34"/>
        <v>0</v>
      </c>
      <c r="L108" s="63">
        <f t="shared" si="37"/>
        <v>0</v>
      </c>
      <c r="M108" s="63">
        <f t="shared" si="37"/>
        <v>0</v>
      </c>
      <c r="Q108" s="63">
        <f t="shared" si="35"/>
        <v>88744</v>
      </c>
      <c r="R108" s="63">
        <f t="shared" si="35"/>
        <v>880</v>
      </c>
      <c r="S108" s="63">
        <f t="shared" si="35"/>
        <v>89624</v>
      </c>
    </row>
    <row r="109" spans="2:21" ht="17.25" customHeight="1">
      <c r="B109" s="61"/>
      <c r="C109" s="62"/>
      <c r="D109" s="119" t="s">
        <v>49</v>
      </c>
      <c r="E109" s="63">
        <f t="shared" si="33"/>
        <v>113324.66666666667</v>
      </c>
      <c r="F109" s="63">
        <f>F98/30</f>
        <v>470186.66666666669</v>
      </c>
      <c r="G109" s="63">
        <f t="shared" si="36"/>
        <v>583511.33333333337</v>
      </c>
      <c r="K109" s="63">
        <f t="shared" si="34"/>
        <v>80</v>
      </c>
      <c r="L109" s="63">
        <f t="shared" si="37"/>
        <v>0</v>
      </c>
      <c r="M109" s="63">
        <f t="shared" si="37"/>
        <v>48</v>
      </c>
      <c r="Q109" s="63">
        <f t="shared" si="35"/>
        <v>113244.66666666667</v>
      </c>
      <c r="R109" s="63">
        <f t="shared" si="35"/>
        <v>470186.66666666669</v>
      </c>
      <c r="S109" s="63">
        <f t="shared" si="35"/>
        <v>583463.33333333337</v>
      </c>
    </row>
    <row r="110" spans="2:21" ht="17.25" customHeight="1">
      <c r="B110" s="61"/>
      <c r="C110" s="62"/>
      <c r="D110" s="119" t="s">
        <v>19</v>
      </c>
      <c r="E110" s="63">
        <f t="shared" si="33"/>
        <v>32750</v>
      </c>
      <c r="F110" s="63">
        <f>F99/30</f>
        <v>0</v>
      </c>
      <c r="G110" s="63">
        <f t="shared" si="36"/>
        <v>32750</v>
      </c>
      <c r="K110" s="63">
        <f t="shared" si="34"/>
        <v>0</v>
      </c>
      <c r="L110" s="63">
        <f t="shared" si="37"/>
        <v>0</v>
      </c>
      <c r="M110" s="63">
        <f t="shared" si="37"/>
        <v>0</v>
      </c>
      <c r="Q110" s="63">
        <f t="shared" si="35"/>
        <v>32750</v>
      </c>
      <c r="R110" s="63">
        <f t="shared" si="35"/>
        <v>0</v>
      </c>
      <c r="S110" s="63">
        <f t="shared" si="35"/>
        <v>32750</v>
      </c>
    </row>
    <row r="111" spans="2:21" ht="17.25" customHeight="1">
      <c r="B111" s="61"/>
      <c r="C111" s="62"/>
      <c r="D111" s="119" t="s">
        <v>47</v>
      </c>
      <c r="E111" s="63">
        <f>SUM(E106:E110)</f>
        <v>1209818.6666666667</v>
      </c>
      <c r="F111" s="63">
        <f>SUM(F106:F110)</f>
        <v>1584400</v>
      </c>
      <c r="G111" s="63">
        <f>SUM(G106:G110)</f>
        <v>2794218.6666666665</v>
      </c>
      <c r="K111" s="63">
        <f>SUM(K106:K110)</f>
        <v>123413.33333333333</v>
      </c>
      <c r="L111" s="63">
        <f>SUM(L106:L110)</f>
        <v>362000</v>
      </c>
      <c r="M111" s="63">
        <f>SUM(M106:M110)</f>
        <v>477381.33333333331</v>
      </c>
      <c r="Q111" s="63">
        <f t="shared" si="35"/>
        <v>1086405.3333333335</v>
      </c>
      <c r="R111" s="63">
        <f t="shared" si="35"/>
        <v>1222400</v>
      </c>
      <c r="S111" s="63">
        <f t="shared" si="35"/>
        <v>2316837.333333333</v>
      </c>
    </row>
    <row r="112" spans="2:21" ht="17.25" customHeight="1">
      <c r="B112" s="61"/>
      <c r="C112" s="62"/>
      <c r="Q112" s="63"/>
      <c r="R112" s="63"/>
      <c r="S112" s="63"/>
    </row>
    <row r="113" spans="2:20" ht="17.25" customHeight="1">
      <c r="B113" s="61"/>
      <c r="C113" s="62"/>
      <c r="D113" s="64" t="s">
        <v>50</v>
      </c>
      <c r="E113" s="63">
        <f t="shared" ref="E113:G114" si="38">E102/30</f>
        <v>110.7</v>
      </c>
      <c r="F113" s="63">
        <f t="shared" si="38"/>
        <v>195.16666666666666</v>
      </c>
      <c r="G113" s="63">
        <f t="shared" si="38"/>
        <v>305.86666666666667</v>
      </c>
      <c r="K113" s="63">
        <f>K102/50</f>
        <v>6.2</v>
      </c>
      <c r="L113" s="63">
        <f>L102/50</f>
        <v>27.15</v>
      </c>
      <c r="M113" s="63">
        <f>M102/50</f>
        <v>33.35</v>
      </c>
      <c r="Q113" s="63">
        <f t="shared" ref="Q113:S114" si="39">E113-K113</f>
        <v>104.5</v>
      </c>
      <c r="R113" s="63">
        <f t="shared" si="39"/>
        <v>168.01666666666665</v>
      </c>
      <c r="S113" s="63">
        <f t="shared" si="39"/>
        <v>272.51666666666665</v>
      </c>
    </row>
    <row r="114" spans="2:20" ht="17.25" customHeight="1">
      <c r="B114" s="61"/>
      <c r="C114" s="62"/>
      <c r="D114" s="64" t="s">
        <v>51</v>
      </c>
      <c r="E114" s="65">
        <f t="shared" si="38"/>
        <v>0.69187500000000002</v>
      </c>
      <c r="F114" s="65">
        <f t="shared" si="38"/>
        <v>1.2197916666666666</v>
      </c>
      <c r="G114" s="65">
        <f t="shared" si="38"/>
        <v>1.9116666666666666</v>
      </c>
      <c r="K114" s="66">
        <f>K103/30</f>
        <v>6.458333333333334E-2</v>
      </c>
      <c r="L114" s="66">
        <f>L103/30</f>
        <v>0.28281250000000002</v>
      </c>
      <c r="M114" s="66">
        <f>M103/30</f>
        <v>0.34739583333333335</v>
      </c>
      <c r="Q114" s="65">
        <f t="shared" si="39"/>
        <v>0.62729166666666669</v>
      </c>
      <c r="R114" s="65">
        <f t="shared" si="39"/>
        <v>0.93697916666666659</v>
      </c>
      <c r="S114" s="65">
        <f t="shared" si="39"/>
        <v>1.5642708333333333</v>
      </c>
    </row>
    <row r="115" spans="2:20" ht="17.25" customHeight="1">
      <c r="B115" s="61"/>
      <c r="C115" s="62"/>
      <c r="Q115" s="63"/>
      <c r="R115" s="63"/>
      <c r="S115" s="63"/>
    </row>
    <row r="116" spans="2:20" ht="17.25" customHeight="1">
      <c r="B116" s="61"/>
      <c r="C116" s="62"/>
      <c r="D116" s="59" t="s">
        <v>53</v>
      </c>
      <c r="Q116" s="63"/>
      <c r="R116" s="63"/>
      <c r="S116" s="63"/>
    </row>
    <row r="117" spans="2:20" ht="17.25" customHeight="1">
      <c r="B117" s="61"/>
      <c r="C117" s="62"/>
      <c r="D117" s="119" t="s">
        <v>20</v>
      </c>
      <c r="E117" s="63">
        <f t="shared" ref="E117:G119" si="40">E106/2</f>
        <v>457500</v>
      </c>
      <c r="F117" s="63">
        <f>F106/2</f>
        <v>556666.66666666663</v>
      </c>
      <c r="G117" s="63">
        <f t="shared" si="40"/>
        <v>1014166.6666666666</v>
      </c>
      <c r="K117" s="63">
        <f t="shared" ref="K117:M119" si="41">K106/2</f>
        <v>51666.666666666664</v>
      </c>
      <c r="L117" s="63">
        <f t="shared" si="41"/>
        <v>181000</v>
      </c>
      <c r="M117" s="63">
        <f t="shared" si="41"/>
        <v>232666.66666666666</v>
      </c>
      <c r="Q117" s="63">
        <f t="shared" ref="Q117:S122" si="42">E117-K117</f>
        <v>405833.33333333331</v>
      </c>
      <c r="R117" s="63">
        <f t="shared" si="42"/>
        <v>375666.66666666663</v>
      </c>
      <c r="S117" s="63">
        <f t="shared" si="42"/>
        <v>781500</v>
      </c>
    </row>
    <row r="118" spans="2:20" ht="17.25" customHeight="1">
      <c r="B118" s="61"/>
      <c r="C118" s="62"/>
      <c r="D118" s="119" t="s">
        <v>48</v>
      </c>
      <c r="E118" s="63">
        <f t="shared" si="40"/>
        <v>30000</v>
      </c>
      <c r="F118" s="63">
        <f>F107/2</f>
        <v>0</v>
      </c>
      <c r="G118" s="63">
        <f>G107/3</f>
        <v>20000</v>
      </c>
      <c r="K118" s="63">
        <f t="shared" si="41"/>
        <v>10000</v>
      </c>
      <c r="L118" s="63">
        <f>L107/3</f>
        <v>0</v>
      </c>
      <c r="M118" s="63">
        <f>M107/3</f>
        <v>4000</v>
      </c>
      <c r="Q118" s="63">
        <f t="shared" si="42"/>
        <v>20000</v>
      </c>
      <c r="R118" s="63">
        <f t="shared" si="42"/>
        <v>0</v>
      </c>
      <c r="S118" s="63">
        <f t="shared" si="42"/>
        <v>16000</v>
      </c>
    </row>
    <row r="119" spans="2:20" ht="17.25" customHeight="1">
      <c r="B119" s="61"/>
      <c r="C119" s="62"/>
      <c r="D119" s="120" t="s">
        <v>17</v>
      </c>
      <c r="E119" s="63">
        <f t="shared" si="40"/>
        <v>44372</v>
      </c>
      <c r="F119" s="63">
        <f>F108/2</f>
        <v>440</v>
      </c>
      <c r="G119" s="63">
        <f>G108/3</f>
        <v>29874.666666666668</v>
      </c>
      <c r="K119" s="63">
        <f t="shared" si="41"/>
        <v>0</v>
      </c>
      <c r="L119" s="63">
        <f>L108/3</f>
        <v>0</v>
      </c>
      <c r="M119" s="63">
        <f>M108/3</f>
        <v>0</v>
      </c>
      <c r="Q119" s="63">
        <f t="shared" si="42"/>
        <v>44372</v>
      </c>
      <c r="R119" s="63">
        <f t="shared" si="42"/>
        <v>440</v>
      </c>
      <c r="S119" s="63">
        <f t="shared" si="42"/>
        <v>29874.666666666668</v>
      </c>
    </row>
    <row r="120" spans="2:20" ht="17.25" customHeight="1">
      <c r="B120" s="61"/>
      <c r="C120" s="62"/>
      <c r="D120" s="119" t="s">
        <v>19</v>
      </c>
      <c r="E120" s="63">
        <f>E110/2</f>
        <v>16375</v>
      </c>
      <c r="F120" s="63">
        <f>F110/2</f>
        <v>0</v>
      </c>
      <c r="G120" s="63">
        <f>G110/3</f>
        <v>10916.666666666666</v>
      </c>
      <c r="K120" s="63">
        <f>K110/2</f>
        <v>0</v>
      </c>
      <c r="L120" s="63">
        <f>L110/3</f>
        <v>0</v>
      </c>
      <c r="M120" s="63">
        <f>M110/3</f>
        <v>0</v>
      </c>
      <c r="Q120" s="63">
        <f t="shared" si="42"/>
        <v>16375</v>
      </c>
      <c r="R120" s="63">
        <f t="shared" si="42"/>
        <v>0</v>
      </c>
      <c r="S120" s="63">
        <f t="shared" si="42"/>
        <v>10916.666666666666</v>
      </c>
    </row>
    <row r="121" spans="2:20" ht="17.25" customHeight="1">
      <c r="B121" s="61"/>
      <c r="C121" s="62"/>
      <c r="D121" s="119" t="s">
        <v>49</v>
      </c>
      <c r="E121" s="63">
        <f>E109</f>
        <v>113324.66666666667</v>
      </c>
      <c r="F121" s="63">
        <f>F109</f>
        <v>470186.66666666669</v>
      </c>
      <c r="G121" s="63">
        <f>G109</f>
        <v>583511.33333333337</v>
      </c>
      <c r="H121" s="59" t="s">
        <v>54</v>
      </c>
      <c r="K121" s="63">
        <f>K109</f>
        <v>80</v>
      </c>
      <c r="L121" s="63">
        <f>L109</f>
        <v>0</v>
      </c>
      <c r="M121" s="63">
        <f>M109</f>
        <v>48</v>
      </c>
      <c r="N121" s="59" t="s">
        <v>54</v>
      </c>
      <c r="Q121" s="63">
        <f t="shared" si="42"/>
        <v>113244.66666666667</v>
      </c>
      <c r="R121" s="63">
        <f t="shared" si="42"/>
        <v>470186.66666666669</v>
      </c>
      <c r="S121" s="63">
        <f t="shared" si="42"/>
        <v>583463.33333333337</v>
      </c>
      <c r="T121" s="59" t="s">
        <v>54</v>
      </c>
    </row>
    <row r="122" spans="2:20" ht="17.25" customHeight="1">
      <c r="B122" s="61"/>
      <c r="C122" s="62"/>
      <c r="D122" s="119" t="s">
        <v>47</v>
      </c>
      <c r="E122" s="63">
        <f>SUM(E117:E121)</f>
        <v>661571.66666666663</v>
      </c>
      <c r="F122" s="63">
        <f>SUM(F117:F121)</f>
        <v>1027293.3333333333</v>
      </c>
      <c r="G122" s="63">
        <f>SUM(G117:G121)</f>
        <v>1658469.3333333335</v>
      </c>
      <c r="K122" s="63">
        <f>SUM(K117:K121)</f>
        <v>61746.666666666664</v>
      </c>
      <c r="L122" s="63">
        <f>SUM(L117:L121)</f>
        <v>181000</v>
      </c>
      <c r="M122" s="63">
        <f>SUM(M117:M121)</f>
        <v>236714.66666666666</v>
      </c>
      <c r="Q122" s="63">
        <f t="shared" si="42"/>
        <v>599825</v>
      </c>
      <c r="R122" s="63">
        <f t="shared" si="42"/>
        <v>846293.33333333326</v>
      </c>
      <c r="S122" s="63">
        <f t="shared" si="42"/>
        <v>1421754.6666666667</v>
      </c>
    </row>
    <row r="123" spans="2:20" ht="17.25" customHeight="1">
      <c r="B123" s="61"/>
      <c r="C123" s="62"/>
      <c r="Q123" s="63"/>
      <c r="R123" s="63"/>
      <c r="S123" s="63"/>
    </row>
    <row r="124" spans="2:20" ht="17.25" customHeight="1">
      <c r="B124" s="61"/>
      <c r="C124" s="62"/>
      <c r="D124" s="64" t="s">
        <v>50</v>
      </c>
      <c r="E124" s="63">
        <f t="shared" ref="E124:G125" si="43">E113/2</f>
        <v>55.35</v>
      </c>
      <c r="F124" s="63">
        <f t="shared" si="43"/>
        <v>97.583333333333329</v>
      </c>
      <c r="G124" s="63">
        <f t="shared" si="43"/>
        <v>152.93333333333334</v>
      </c>
      <c r="K124" s="65">
        <f t="shared" ref="K124:M125" si="44">K113/2</f>
        <v>3.1</v>
      </c>
      <c r="L124" s="65">
        <f t="shared" si="44"/>
        <v>13.574999999999999</v>
      </c>
      <c r="M124" s="65">
        <f t="shared" si="44"/>
        <v>16.675000000000001</v>
      </c>
      <c r="Q124" s="63">
        <f t="shared" ref="Q124:S125" si="45">E124-K124</f>
        <v>52.25</v>
      </c>
      <c r="R124" s="63">
        <f t="shared" si="45"/>
        <v>84.008333333333326</v>
      </c>
      <c r="S124" s="63">
        <f t="shared" si="45"/>
        <v>136.25833333333333</v>
      </c>
    </row>
    <row r="125" spans="2:20" ht="17.25" customHeight="1">
      <c r="B125" s="61"/>
      <c r="C125" s="62"/>
      <c r="D125" s="64" t="s">
        <v>51</v>
      </c>
      <c r="E125" s="65">
        <f t="shared" si="43"/>
        <v>0.34593750000000001</v>
      </c>
      <c r="F125" s="65">
        <f t="shared" si="43"/>
        <v>0.6098958333333333</v>
      </c>
      <c r="G125" s="65">
        <f t="shared" si="43"/>
        <v>0.95583333333333331</v>
      </c>
      <c r="K125" s="66">
        <f t="shared" si="44"/>
        <v>3.229166666666667E-2</v>
      </c>
      <c r="L125" s="66">
        <f t="shared" si="44"/>
        <v>0.14140625000000001</v>
      </c>
      <c r="M125" s="66">
        <f t="shared" si="44"/>
        <v>0.17369791666666667</v>
      </c>
      <c r="Q125" s="65">
        <f t="shared" si="45"/>
        <v>0.31364583333333335</v>
      </c>
      <c r="R125" s="65">
        <f t="shared" si="45"/>
        <v>0.46848958333333329</v>
      </c>
      <c r="S125" s="65">
        <f t="shared" si="45"/>
        <v>0.78213541666666664</v>
      </c>
    </row>
    <row r="126" spans="2:20" ht="17.25" customHeight="1">
      <c r="B126" s="61"/>
      <c r="C126" s="62"/>
    </row>
    <row r="127" spans="2:20" ht="31.5" customHeight="1">
      <c r="B127" s="61"/>
      <c r="C127" s="62"/>
      <c r="D127" s="67"/>
      <c r="E127" s="68"/>
      <c r="P127" s="67"/>
      <c r="Q127" s="68"/>
    </row>
    <row r="128" spans="2:20" ht="17.25" customHeight="1">
      <c r="B128" s="61"/>
      <c r="C128" s="62"/>
    </row>
    <row r="129" spans="2:5" ht="17.25" customHeight="1">
      <c r="B129" s="61"/>
      <c r="C129" s="62"/>
      <c r="E129" s="63"/>
    </row>
    <row r="130" spans="2:5" ht="17.25" customHeight="1">
      <c r="B130" s="61"/>
      <c r="C130" s="62"/>
    </row>
    <row r="131" spans="2:5" ht="17.25" customHeight="1">
      <c r="B131" s="61"/>
      <c r="C131" s="62"/>
    </row>
    <row r="132" spans="2:5" ht="17.25" customHeight="1">
      <c r="B132" s="61"/>
      <c r="C132" s="62"/>
    </row>
    <row r="133" spans="2:5" ht="17.25" customHeight="1">
      <c r="B133" s="61"/>
      <c r="C133" s="62"/>
    </row>
    <row r="134" spans="2:5" ht="17.25" customHeight="1">
      <c r="B134" s="61"/>
      <c r="C134" s="62"/>
    </row>
    <row r="135" spans="2:5" ht="17.25" customHeight="1">
      <c r="B135" s="61"/>
      <c r="C135" s="62"/>
    </row>
    <row r="136" spans="2:5" ht="17.25" customHeight="1">
      <c r="B136" s="61"/>
      <c r="C136" s="62"/>
    </row>
    <row r="137" spans="2:5" ht="17.25" customHeight="1">
      <c r="B137" s="61"/>
      <c r="C137" s="62"/>
    </row>
    <row r="138" spans="2:5" ht="17.25" customHeight="1">
      <c r="B138" s="61"/>
      <c r="C138" s="62"/>
    </row>
    <row r="139" spans="2:5" ht="17.25" customHeight="1">
      <c r="B139" s="61"/>
      <c r="C139" s="62"/>
    </row>
    <row r="140" spans="2:5" ht="17.25" customHeight="1">
      <c r="B140" s="61"/>
      <c r="C140" s="62"/>
    </row>
    <row r="141" spans="2:5" ht="17.25" customHeight="1">
      <c r="B141" s="61"/>
      <c r="C141" s="62"/>
    </row>
    <row r="142" spans="2:5" ht="17.25" customHeight="1">
      <c r="B142" s="61"/>
      <c r="C142" s="62"/>
    </row>
    <row r="143" spans="2:5" ht="17.25" customHeight="1">
      <c r="B143" s="61"/>
      <c r="C143" s="62"/>
    </row>
    <row r="144" spans="2:5" ht="17.25" customHeight="1">
      <c r="B144" s="61"/>
      <c r="C144" s="62"/>
    </row>
    <row r="145" spans="2:3" ht="17.25" customHeight="1">
      <c r="B145" s="61"/>
      <c r="C145" s="62"/>
    </row>
    <row r="146" spans="2:3" ht="17.25" customHeight="1">
      <c r="B146" s="61"/>
      <c r="C146" s="62"/>
    </row>
    <row r="147" spans="2:3" ht="17.25" customHeight="1">
      <c r="B147" s="61"/>
      <c r="C147" s="62"/>
    </row>
    <row r="148" spans="2:3" ht="17.25" customHeight="1">
      <c r="B148" s="61"/>
      <c r="C148" s="62"/>
    </row>
    <row r="149" spans="2:3" ht="17.25" customHeight="1">
      <c r="B149" s="61"/>
      <c r="C149" s="62"/>
    </row>
    <row r="150" spans="2:3" ht="17.25" customHeight="1">
      <c r="B150" s="61"/>
      <c r="C150" s="62"/>
    </row>
    <row r="151" spans="2:3" ht="17.25" customHeight="1">
      <c r="B151" s="61"/>
      <c r="C151" s="62"/>
    </row>
    <row r="152" spans="2:3" ht="17.25" customHeight="1">
      <c r="B152" s="61"/>
      <c r="C152" s="62"/>
    </row>
    <row r="153" spans="2:3" ht="17.25" customHeight="1">
      <c r="B153" s="61"/>
      <c r="C153" s="62"/>
    </row>
    <row r="154" spans="2:3" ht="17.25" customHeight="1">
      <c r="B154" s="61"/>
      <c r="C154" s="62"/>
    </row>
    <row r="155" spans="2:3" ht="17.25" customHeight="1">
      <c r="B155" s="61"/>
      <c r="C155" s="62"/>
    </row>
    <row r="156" spans="2:3" ht="17.25" customHeight="1">
      <c r="B156" s="61"/>
      <c r="C156" s="62"/>
    </row>
    <row r="157" spans="2:3" ht="17.25" customHeight="1">
      <c r="B157" s="61"/>
      <c r="C157" s="62"/>
    </row>
    <row r="158" spans="2:3" ht="17.25" customHeight="1">
      <c r="B158" s="61"/>
      <c r="C158" s="62"/>
    </row>
    <row r="159" spans="2:3" ht="17.25" customHeight="1">
      <c r="B159" s="61"/>
      <c r="C159" s="62"/>
    </row>
    <row r="160" spans="2:3" ht="17.25" customHeight="1">
      <c r="B160" s="61"/>
      <c r="C160" s="62"/>
    </row>
    <row r="161" spans="2:3" ht="17.25" customHeight="1">
      <c r="B161" s="61"/>
      <c r="C161" s="62"/>
    </row>
    <row r="162" spans="2:3" ht="17.25" customHeight="1">
      <c r="B162" s="61"/>
      <c r="C162" s="62"/>
    </row>
    <row r="163" spans="2:3" ht="17.25" customHeight="1">
      <c r="B163" s="61"/>
      <c r="C163" s="62"/>
    </row>
    <row r="164" spans="2:3" ht="17.25" customHeight="1">
      <c r="B164" s="61"/>
      <c r="C164" s="62"/>
    </row>
    <row r="165" spans="2:3" ht="17.25" customHeight="1">
      <c r="B165" s="61"/>
      <c r="C165" s="62"/>
    </row>
    <row r="166" spans="2:3" ht="17.25" customHeight="1">
      <c r="B166" s="61"/>
      <c r="C166" s="62"/>
    </row>
    <row r="167" spans="2:3" ht="17.25" customHeight="1">
      <c r="B167" s="61"/>
      <c r="C167" s="62"/>
    </row>
    <row r="168" spans="2:3" ht="17.25" customHeight="1">
      <c r="B168" s="61"/>
      <c r="C168" s="62"/>
    </row>
    <row r="169" spans="2:3" ht="17.25" customHeight="1">
      <c r="B169" s="61"/>
      <c r="C169" s="62"/>
    </row>
    <row r="170" spans="2:3" ht="17.25" customHeight="1">
      <c r="B170" s="61"/>
      <c r="C170" s="62"/>
    </row>
    <row r="171" spans="2:3" ht="17.25" customHeight="1">
      <c r="B171" s="61"/>
      <c r="C171" s="62"/>
    </row>
    <row r="172" spans="2:3" ht="17.25" customHeight="1">
      <c r="B172" s="61"/>
      <c r="C172" s="62"/>
    </row>
    <row r="173" spans="2:3" ht="17.25" customHeight="1">
      <c r="B173" s="61"/>
      <c r="C173" s="62"/>
    </row>
    <row r="174" spans="2:3" ht="17.25" customHeight="1">
      <c r="B174" s="61"/>
      <c r="C174" s="62"/>
    </row>
    <row r="175" spans="2:3" ht="17.25" customHeight="1">
      <c r="B175" s="61"/>
      <c r="C175" s="62"/>
    </row>
    <row r="176" spans="2:3" ht="17.25" customHeight="1">
      <c r="B176" s="61"/>
      <c r="C176" s="62"/>
    </row>
    <row r="177" spans="2:3" ht="17.25" customHeight="1">
      <c r="B177" s="61"/>
      <c r="C177" s="62"/>
    </row>
    <row r="178" spans="2:3" ht="17.25" customHeight="1">
      <c r="B178" s="61"/>
      <c r="C178" s="62"/>
    </row>
    <row r="179" spans="2:3" ht="17.25" customHeight="1">
      <c r="B179" s="61"/>
      <c r="C179" s="62"/>
    </row>
    <row r="180" spans="2:3" ht="17.25" customHeight="1">
      <c r="B180" s="61"/>
      <c r="C180" s="62"/>
    </row>
    <row r="181" spans="2:3" ht="17.25" customHeight="1">
      <c r="B181" s="61"/>
      <c r="C181" s="62"/>
    </row>
    <row r="182" spans="2:3" ht="17.25" customHeight="1">
      <c r="B182" s="61"/>
      <c r="C182" s="62"/>
    </row>
    <row r="183" spans="2:3" ht="17.25" customHeight="1">
      <c r="B183" s="61"/>
      <c r="C183" s="62"/>
    </row>
    <row r="184" spans="2:3" ht="17.25" customHeight="1">
      <c r="B184" s="61"/>
      <c r="C184" s="62"/>
    </row>
    <row r="185" spans="2:3" ht="17.25" customHeight="1">
      <c r="B185" s="61"/>
      <c r="C185" s="62"/>
    </row>
    <row r="186" spans="2:3" ht="17.25" customHeight="1">
      <c r="B186" s="61"/>
      <c r="C186" s="62"/>
    </row>
    <row r="187" spans="2:3" ht="17.25" customHeight="1">
      <c r="B187" s="61"/>
      <c r="C187" s="62"/>
    </row>
    <row r="188" spans="2:3" ht="17.25" customHeight="1">
      <c r="B188" s="61"/>
      <c r="C188" s="62"/>
    </row>
    <row r="189" spans="2:3" ht="17.25" customHeight="1">
      <c r="B189" s="61"/>
      <c r="C189" s="62"/>
    </row>
    <row r="190" spans="2:3" ht="17.25" customHeight="1">
      <c r="B190" s="61"/>
      <c r="C190" s="62"/>
    </row>
    <row r="191" spans="2:3" ht="17.25" customHeight="1">
      <c r="B191" s="61"/>
      <c r="C191" s="62"/>
    </row>
    <row r="192" spans="2:3" ht="17.25" customHeight="1">
      <c r="B192" s="61"/>
      <c r="C192" s="62"/>
    </row>
    <row r="193" spans="2:3" ht="17.25" customHeight="1">
      <c r="B193" s="61"/>
      <c r="C193" s="62"/>
    </row>
    <row r="194" spans="2:3" ht="17.25" customHeight="1">
      <c r="B194" s="61"/>
      <c r="C194" s="62"/>
    </row>
    <row r="195" spans="2:3" ht="17.25" customHeight="1">
      <c r="B195" s="61"/>
      <c r="C195" s="62"/>
    </row>
    <row r="196" spans="2:3" ht="17.25" customHeight="1">
      <c r="B196" s="61"/>
      <c r="C196" s="62"/>
    </row>
    <row r="197" spans="2:3" ht="17.25" customHeight="1">
      <c r="B197" s="61"/>
      <c r="C197" s="62"/>
    </row>
    <row r="198" spans="2:3" ht="17.25" customHeight="1">
      <c r="B198" s="61"/>
      <c r="C198" s="62"/>
    </row>
    <row r="199" spans="2:3" ht="17.25" customHeight="1">
      <c r="B199" s="61"/>
      <c r="C199" s="62"/>
    </row>
    <row r="200" spans="2:3" ht="17.25" customHeight="1">
      <c r="B200" s="61"/>
      <c r="C200" s="62"/>
    </row>
    <row r="201" spans="2:3" ht="17.25" customHeight="1">
      <c r="B201" s="61"/>
      <c r="C201" s="62"/>
    </row>
    <row r="202" spans="2:3" ht="17.25" customHeight="1">
      <c r="B202" s="61"/>
      <c r="C202" s="62"/>
    </row>
    <row r="203" spans="2:3" ht="17.25" customHeight="1">
      <c r="B203" s="61"/>
      <c r="C203" s="62"/>
    </row>
    <row r="204" spans="2:3" ht="17.25" customHeight="1">
      <c r="B204" s="61"/>
      <c r="C204" s="62"/>
    </row>
    <row r="205" spans="2:3" ht="17.25" customHeight="1">
      <c r="B205" s="61"/>
      <c r="C205" s="62"/>
    </row>
    <row r="206" spans="2:3" ht="17.25" customHeight="1">
      <c r="B206" s="61"/>
      <c r="C206" s="62"/>
    </row>
    <row r="207" spans="2:3" ht="17.25" customHeight="1">
      <c r="B207" s="61"/>
      <c r="C207" s="62"/>
    </row>
    <row r="208" spans="2:3" ht="17.25" customHeight="1">
      <c r="B208" s="61"/>
      <c r="C208" s="62"/>
    </row>
    <row r="209" spans="2:3" ht="17.25" customHeight="1">
      <c r="B209" s="61"/>
      <c r="C209" s="62"/>
    </row>
    <row r="210" spans="2:3" ht="17.25" customHeight="1">
      <c r="B210" s="61"/>
      <c r="C210" s="62"/>
    </row>
    <row r="211" spans="2:3" ht="17.25" customHeight="1">
      <c r="B211" s="61"/>
      <c r="C211" s="62"/>
    </row>
    <row r="212" spans="2:3" ht="17.25" customHeight="1">
      <c r="B212" s="61"/>
      <c r="C212" s="62"/>
    </row>
    <row r="213" spans="2:3" ht="17.25" customHeight="1">
      <c r="B213" s="61"/>
      <c r="C213" s="62"/>
    </row>
    <row r="214" spans="2:3" ht="17.25" customHeight="1">
      <c r="B214" s="61"/>
      <c r="C214" s="62"/>
    </row>
    <row r="215" spans="2:3" ht="17.25" customHeight="1">
      <c r="B215" s="61"/>
      <c r="C215" s="62"/>
    </row>
    <row r="216" spans="2:3" ht="17.25" customHeight="1">
      <c r="B216" s="61"/>
      <c r="C216" s="62"/>
    </row>
    <row r="217" spans="2:3" ht="17.25" customHeight="1">
      <c r="B217" s="61"/>
      <c r="C217" s="62"/>
    </row>
    <row r="218" spans="2:3" ht="17.25" customHeight="1">
      <c r="B218" s="61"/>
      <c r="C218" s="62"/>
    </row>
    <row r="219" spans="2:3" ht="17.25" customHeight="1">
      <c r="B219" s="61"/>
      <c r="C219" s="62"/>
    </row>
    <row r="220" spans="2:3" ht="17.25" customHeight="1">
      <c r="B220" s="61"/>
      <c r="C220" s="62"/>
    </row>
    <row r="221" spans="2:3" ht="17.25" customHeight="1">
      <c r="B221" s="61"/>
      <c r="C221" s="62"/>
    </row>
    <row r="222" spans="2:3" ht="17.25" customHeight="1">
      <c r="B222" s="61"/>
      <c r="C222" s="62"/>
    </row>
    <row r="223" spans="2:3" ht="17.25" customHeight="1">
      <c r="B223" s="61"/>
      <c r="C223" s="62"/>
    </row>
    <row r="224" spans="2:3" ht="17.25" customHeight="1">
      <c r="B224" s="61"/>
      <c r="C224" s="62"/>
    </row>
    <row r="225" spans="2:3" ht="17.25" customHeight="1">
      <c r="B225" s="61"/>
      <c r="C225" s="62"/>
    </row>
    <row r="226" spans="2:3" ht="17.25" customHeight="1">
      <c r="B226" s="61"/>
      <c r="C226" s="62"/>
    </row>
    <row r="227" spans="2:3" ht="17.25" customHeight="1">
      <c r="B227" s="61"/>
      <c r="C227" s="62"/>
    </row>
    <row r="228" spans="2:3" ht="17.25" customHeight="1">
      <c r="B228" s="61"/>
      <c r="C228" s="62"/>
    </row>
    <row r="229" spans="2:3" ht="17.25" customHeight="1">
      <c r="B229" s="61"/>
      <c r="C229" s="62"/>
    </row>
    <row r="230" spans="2:3" ht="17.25" customHeight="1">
      <c r="B230" s="61"/>
      <c r="C230" s="62"/>
    </row>
    <row r="231" spans="2:3" ht="17.25" customHeight="1">
      <c r="B231" s="61"/>
      <c r="C231" s="62"/>
    </row>
    <row r="232" spans="2:3" ht="17.25" customHeight="1">
      <c r="B232" s="61"/>
      <c r="C232" s="62"/>
    </row>
    <row r="233" spans="2:3" ht="17.25" customHeight="1">
      <c r="B233" s="61"/>
      <c r="C233" s="62"/>
    </row>
    <row r="234" spans="2:3" ht="17.25" customHeight="1">
      <c r="B234" s="61"/>
      <c r="C234" s="62"/>
    </row>
    <row r="235" spans="2:3" ht="17.25" customHeight="1">
      <c r="B235" s="61"/>
      <c r="C235" s="62"/>
    </row>
    <row r="236" spans="2:3" ht="17.25" customHeight="1">
      <c r="B236" s="61"/>
      <c r="C236" s="62"/>
    </row>
    <row r="237" spans="2:3" ht="17.25" customHeight="1">
      <c r="B237" s="61"/>
      <c r="C237" s="62"/>
    </row>
    <row r="238" spans="2:3" ht="17.25" customHeight="1">
      <c r="B238" s="61"/>
      <c r="C238" s="62"/>
    </row>
    <row r="239" spans="2:3" ht="17.25" customHeight="1">
      <c r="B239" s="61"/>
      <c r="C239" s="62"/>
    </row>
    <row r="240" spans="2:3" ht="17.25" customHeight="1">
      <c r="B240" s="61"/>
      <c r="C240" s="62"/>
    </row>
    <row r="241" spans="2:3" ht="17.25" customHeight="1">
      <c r="B241" s="61"/>
      <c r="C241" s="62"/>
    </row>
    <row r="242" spans="2:3" ht="17.25" customHeight="1">
      <c r="B242" s="61"/>
      <c r="C242" s="62"/>
    </row>
    <row r="243" spans="2:3" ht="17.25" customHeight="1">
      <c r="B243" s="61"/>
      <c r="C243" s="62"/>
    </row>
    <row r="244" spans="2:3" ht="17.25" customHeight="1">
      <c r="B244" s="61"/>
      <c r="C244" s="62"/>
    </row>
    <row r="245" spans="2:3" ht="17.25" customHeight="1">
      <c r="B245" s="61"/>
      <c r="C245" s="62"/>
    </row>
    <row r="246" spans="2:3" ht="17.25" customHeight="1">
      <c r="B246" s="61"/>
      <c r="C246" s="62"/>
    </row>
    <row r="247" spans="2:3" ht="17.25" customHeight="1">
      <c r="B247" s="61"/>
      <c r="C247" s="62"/>
    </row>
    <row r="248" spans="2:3" ht="17.25" customHeight="1">
      <c r="B248" s="61"/>
      <c r="C248" s="62"/>
    </row>
    <row r="249" spans="2:3" ht="17.25" customHeight="1">
      <c r="B249" s="61"/>
      <c r="C249" s="62"/>
    </row>
    <row r="250" spans="2:3" ht="17.25" customHeight="1">
      <c r="B250" s="61"/>
      <c r="C250" s="62"/>
    </row>
    <row r="251" spans="2:3" ht="17.25" customHeight="1">
      <c r="B251" s="61"/>
      <c r="C251" s="62"/>
    </row>
    <row r="252" spans="2:3" ht="17.25" customHeight="1">
      <c r="B252" s="61"/>
      <c r="C252" s="62"/>
    </row>
    <row r="253" spans="2:3" ht="17.25" customHeight="1">
      <c r="B253" s="61"/>
      <c r="C253" s="62"/>
    </row>
    <row r="254" spans="2:3" ht="17.25" customHeight="1">
      <c r="B254" s="61"/>
      <c r="C254" s="62"/>
    </row>
    <row r="255" spans="2:3" ht="17.25" customHeight="1">
      <c r="B255" s="61"/>
      <c r="C255" s="62"/>
    </row>
    <row r="256" spans="2:3" ht="17.25" customHeight="1">
      <c r="B256" s="61"/>
      <c r="C256" s="62"/>
    </row>
    <row r="257" spans="2:3" ht="17.25" customHeight="1">
      <c r="B257" s="61"/>
      <c r="C257" s="62"/>
    </row>
    <row r="258" spans="2:3" ht="17.25" customHeight="1">
      <c r="B258" s="61"/>
      <c r="C258" s="62"/>
    </row>
    <row r="259" spans="2:3" ht="17.25" customHeight="1">
      <c r="B259" s="61"/>
      <c r="C259" s="62"/>
    </row>
    <row r="260" spans="2:3" ht="17.25" customHeight="1">
      <c r="B260" s="61"/>
      <c r="C260" s="62"/>
    </row>
    <row r="261" spans="2:3" ht="17.25" customHeight="1">
      <c r="B261" s="61"/>
      <c r="C261" s="62"/>
    </row>
    <row r="262" spans="2:3" ht="17.25" customHeight="1">
      <c r="B262" s="61"/>
      <c r="C262" s="62"/>
    </row>
    <row r="263" spans="2:3" ht="17.25" customHeight="1">
      <c r="B263" s="61"/>
      <c r="C263" s="62"/>
    </row>
    <row r="264" spans="2:3" ht="17.25" customHeight="1">
      <c r="B264" s="61"/>
      <c r="C264" s="62"/>
    </row>
    <row r="265" spans="2:3" ht="17.25" customHeight="1">
      <c r="B265" s="61"/>
      <c r="C265" s="62"/>
    </row>
    <row r="266" spans="2:3" ht="17.25" customHeight="1">
      <c r="B266" s="61"/>
      <c r="C266" s="62"/>
    </row>
    <row r="267" spans="2:3" ht="17.25" customHeight="1">
      <c r="B267" s="61"/>
      <c r="C267" s="62"/>
    </row>
    <row r="268" spans="2:3" ht="17.25" customHeight="1">
      <c r="B268" s="61"/>
      <c r="C268" s="62"/>
    </row>
    <row r="269" spans="2:3" ht="17.25" customHeight="1">
      <c r="B269" s="61"/>
      <c r="C269" s="62"/>
    </row>
    <row r="270" spans="2:3" ht="17.25" customHeight="1">
      <c r="B270" s="61"/>
      <c r="C270" s="62"/>
    </row>
    <row r="271" spans="2:3" ht="17.25" customHeight="1">
      <c r="B271" s="61"/>
      <c r="C271" s="62"/>
    </row>
    <row r="272" spans="2:3" ht="17.25" customHeight="1">
      <c r="B272" s="61"/>
      <c r="C272" s="62"/>
    </row>
    <row r="273" spans="2:3" ht="17.25" customHeight="1">
      <c r="B273" s="61"/>
      <c r="C273" s="62"/>
    </row>
    <row r="274" spans="2:3" ht="17.25" customHeight="1">
      <c r="B274" s="61"/>
      <c r="C274" s="62"/>
    </row>
    <row r="275" spans="2:3" ht="17.25" customHeight="1">
      <c r="B275" s="61"/>
      <c r="C275" s="62"/>
    </row>
    <row r="276" spans="2:3" ht="17.25" customHeight="1">
      <c r="B276" s="61"/>
      <c r="C276" s="62"/>
    </row>
    <row r="277" spans="2:3" ht="17.25" customHeight="1">
      <c r="B277" s="61"/>
      <c r="C277" s="62"/>
    </row>
    <row r="278" spans="2:3" ht="17.25" customHeight="1">
      <c r="B278" s="61"/>
      <c r="C278" s="62"/>
    </row>
    <row r="279" spans="2:3" ht="17.25" customHeight="1">
      <c r="B279" s="61"/>
      <c r="C279" s="62"/>
    </row>
    <row r="280" spans="2:3" ht="17.25" customHeight="1">
      <c r="B280" s="61"/>
      <c r="C280" s="62"/>
    </row>
    <row r="281" spans="2:3" ht="17.25" customHeight="1">
      <c r="B281" s="61"/>
      <c r="C281" s="62"/>
    </row>
    <row r="282" spans="2:3" ht="17.25" customHeight="1">
      <c r="B282" s="61"/>
      <c r="C282" s="62"/>
    </row>
    <row r="283" spans="2:3" ht="17.25" customHeight="1">
      <c r="B283" s="61"/>
      <c r="C283" s="62"/>
    </row>
    <row r="284" spans="2:3" ht="17.25" customHeight="1">
      <c r="B284" s="61"/>
      <c r="C284" s="62"/>
    </row>
    <row r="285" spans="2:3" ht="17.25" customHeight="1">
      <c r="B285" s="61"/>
      <c r="C285" s="62"/>
    </row>
    <row r="286" spans="2:3" ht="17.25" customHeight="1">
      <c r="B286" s="61"/>
      <c r="C286" s="62"/>
    </row>
    <row r="287" spans="2:3" ht="17.25" customHeight="1">
      <c r="B287" s="61"/>
      <c r="C287" s="62"/>
    </row>
    <row r="288" spans="2:3" ht="17.25" customHeight="1">
      <c r="B288" s="61"/>
      <c r="C288" s="62"/>
    </row>
    <row r="289" spans="2:3" ht="17.25" customHeight="1">
      <c r="B289" s="61"/>
      <c r="C289" s="62"/>
    </row>
    <row r="290" spans="2:3" ht="17.25" customHeight="1">
      <c r="B290" s="61"/>
      <c r="C290" s="62"/>
    </row>
    <row r="291" spans="2:3" ht="17.25" customHeight="1">
      <c r="B291" s="61"/>
      <c r="C291" s="62"/>
    </row>
    <row r="292" spans="2:3" ht="17.25" customHeight="1">
      <c r="B292" s="61"/>
      <c r="C292" s="62"/>
    </row>
    <row r="293" spans="2:3" ht="17.25" customHeight="1">
      <c r="B293" s="61"/>
      <c r="C293" s="62"/>
    </row>
    <row r="294" spans="2:3" ht="17.25" customHeight="1">
      <c r="B294" s="61"/>
      <c r="C294" s="62"/>
    </row>
    <row r="295" spans="2:3" ht="17.25" customHeight="1">
      <c r="B295" s="61"/>
      <c r="C295" s="62"/>
    </row>
    <row r="296" spans="2:3" ht="17.25" customHeight="1">
      <c r="B296" s="61"/>
      <c r="C296" s="62"/>
    </row>
    <row r="297" spans="2:3" ht="17.25" customHeight="1">
      <c r="B297" s="61"/>
      <c r="C297" s="62"/>
    </row>
    <row r="298" spans="2:3" ht="17.25" customHeight="1">
      <c r="B298" s="61"/>
      <c r="C298" s="62"/>
    </row>
    <row r="299" spans="2:3" ht="17.25" customHeight="1">
      <c r="B299" s="61"/>
      <c r="C299" s="62"/>
    </row>
    <row r="300" spans="2:3" ht="17.25" customHeight="1">
      <c r="B300" s="61"/>
      <c r="C300" s="62"/>
    </row>
    <row r="301" spans="2:3" ht="17.25" customHeight="1">
      <c r="B301" s="61"/>
      <c r="C301" s="62"/>
    </row>
    <row r="302" spans="2:3" ht="17.25" customHeight="1">
      <c r="B302" s="61"/>
      <c r="C302" s="62"/>
    </row>
    <row r="303" spans="2:3" ht="17.25" customHeight="1">
      <c r="B303" s="61"/>
      <c r="C303" s="62"/>
    </row>
    <row r="304" spans="2:3" ht="17.25" customHeight="1">
      <c r="B304" s="61"/>
      <c r="C304" s="62"/>
    </row>
    <row r="305" spans="2:3" ht="17.25" customHeight="1">
      <c r="B305" s="61"/>
      <c r="C305" s="62"/>
    </row>
    <row r="306" spans="2:3" ht="17.25" customHeight="1">
      <c r="B306" s="61"/>
      <c r="C306" s="62"/>
    </row>
    <row r="307" spans="2:3" ht="17.25" customHeight="1">
      <c r="B307" s="61"/>
      <c r="C307" s="62"/>
    </row>
    <row r="308" spans="2:3" ht="17.25" customHeight="1">
      <c r="B308" s="61"/>
      <c r="C308" s="62"/>
    </row>
    <row r="309" spans="2:3" ht="17.25" customHeight="1">
      <c r="B309" s="61"/>
      <c r="C309" s="62"/>
    </row>
    <row r="310" spans="2:3" ht="17.25" customHeight="1">
      <c r="B310" s="61"/>
      <c r="C310" s="62"/>
    </row>
    <row r="311" spans="2:3" ht="17.25" customHeight="1">
      <c r="B311" s="61"/>
      <c r="C311" s="62"/>
    </row>
    <row r="312" spans="2:3" ht="17.25" customHeight="1">
      <c r="B312" s="61"/>
      <c r="C312" s="62"/>
    </row>
    <row r="313" spans="2:3" ht="17.25" customHeight="1">
      <c r="B313" s="61"/>
      <c r="C313" s="62"/>
    </row>
    <row r="314" spans="2:3" ht="17.25" customHeight="1">
      <c r="B314" s="61"/>
      <c r="C314" s="62"/>
    </row>
    <row r="315" spans="2:3" ht="17.25" customHeight="1">
      <c r="B315" s="61"/>
      <c r="C315" s="62"/>
    </row>
    <row r="316" spans="2:3" ht="17.25" customHeight="1">
      <c r="B316" s="61"/>
      <c r="C316" s="62"/>
    </row>
    <row r="317" spans="2:3" ht="17.25" customHeight="1">
      <c r="B317" s="61"/>
      <c r="C317" s="62"/>
    </row>
    <row r="318" spans="2:3" ht="17.25" customHeight="1">
      <c r="B318" s="61"/>
      <c r="C318" s="62"/>
    </row>
    <row r="319" spans="2:3" ht="17.25" customHeight="1">
      <c r="B319" s="61"/>
      <c r="C319" s="62"/>
    </row>
    <row r="320" spans="2:3" ht="17.25" customHeight="1">
      <c r="B320" s="61"/>
      <c r="C320" s="62"/>
    </row>
    <row r="321" spans="2:3" ht="17.25" customHeight="1">
      <c r="B321" s="61"/>
      <c r="C321" s="62"/>
    </row>
    <row r="322" spans="2:3" ht="17.25" customHeight="1">
      <c r="B322" s="61"/>
      <c r="C322" s="62"/>
    </row>
    <row r="323" spans="2:3" ht="17.25" customHeight="1">
      <c r="B323" s="61"/>
      <c r="C323" s="62"/>
    </row>
    <row r="324" spans="2:3" ht="17.25" customHeight="1">
      <c r="B324" s="61"/>
      <c r="C324" s="62"/>
    </row>
    <row r="325" spans="2:3" ht="17.25" customHeight="1">
      <c r="B325" s="61"/>
      <c r="C325" s="62"/>
    </row>
    <row r="326" spans="2:3" ht="17.25" customHeight="1">
      <c r="B326" s="61"/>
      <c r="C326" s="62"/>
    </row>
    <row r="327" spans="2:3" ht="17.25" customHeight="1">
      <c r="B327" s="61"/>
      <c r="C327" s="62"/>
    </row>
    <row r="328" spans="2:3" ht="17.25" customHeight="1">
      <c r="B328" s="61"/>
      <c r="C328" s="62"/>
    </row>
    <row r="329" spans="2:3" ht="17.25" customHeight="1">
      <c r="B329" s="61"/>
      <c r="C329" s="62"/>
    </row>
    <row r="330" spans="2:3" ht="17.25" customHeight="1">
      <c r="B330" s="61"/>
      <c r="C330" s="62"/>
    </row>
    <row r="331" spans="2:3" ht="17.25" customHeight="1">
      <c r="B331" s="61"/>
      <c r="C331" s="62"/>
    </row>
    <row r="332" spans="2:3" ht="17.25" customHeight="1">
      <c r="B332" s="61"/>
      <c r="C332" s="62"/>
    </row>
    <row r="333" spans="2:3" ht="17.25" customHeight="1">
      <c r="B333" s="61"/>
      <c r="C333" s="62"/>
    </row>
    <row r="334" spans="2:3" ht="17.25" customHeight="1">
      <c r="B334" s="61"/>
      <c r="C334" s="62"/>
    </row>
    <row r="335" spans="2:3" ht="17.25" customHeight="1">
      <c r="B335" s="61"/>
      <c r="C335" s="62"/>
    </row>
    <row r="336" spans="2:3" ht="17.25" customHeight="1">
      <c r="B336" s="61"/>
      <c r="C336" s="62"/>
    </row>
    <row r="337" spans="2:3" ht="17.25" customHeight="1">
      <c r="B337" s="61"/>
      <c r="C337" s="62"/>
    </row>
    <row r="338" spans="2:3" ht="17.25" customHeight="1">
      <c r="B338" s="61"/>
      <c r="C338" s="62"/>
    </row>
    <row r="339" spans="2:3" ht="17.25" customHeight="1">
      <c r="B339" s="61"/>
      <c r="C339" s="62"/>
    </row>
    <row r="340" spans="2:3" ht="17.25" customHeight="1">
      <c r="B340" s="61"/>
      <c r="C340" s="62"/>
    </row>
    <row r="341" spans="2:3" ht="17.25" customHeight="1">
      <c r="B341" s="61"/>
      <c r="C341" s="62"/>
    </row>
    <row r="342" spans="2:3" ht="17.25" customHeight="1">
      <c r="B342" s="61"/>
      <c r="C342" s="62"/>
    </row>
    <row r="343" spans="2:3" ht="17.25" customHeight="1">
      <c r="B343" s="61"/>
      <c r="C343" s="62"/>
    </row>
    <row r="344" spans="2:3" ht="17.25" customHeight="1">
      <c r="B344" s="61"/>
      <c r="C344" s="62"/>
    </row>
    <row r="345" spans="2:3" ht="17.25" customHeight="1">
      <c r="B345" s="61"/>
      <c r="C345" s="62"/>
    </row>
    <row r="346" spans="2:3" ht="17.25" customHeight="1">
      <c r="B346" s="61"/>
      <c r="C346" s="62"/>
    </row>
    <row r="347" spans="2:3" ht="17.25" customHeight="1">
      <c r="B347" s="61"/>
      <c r="C347" s="62"/>
    </row>
    <row r="348" spans="2:3" ht="17.25" customHeight="1">
      <c r="B348" s="61"/>
      <c r="C348" s="62"/>
    </row>
    <row r="349" spans="2:3" ht="17.25" customHeight="1">
      <c r="B349" s="61"/>
      <c r="C349" s="62"/>
    </row>
    <row r="350" spans="2:3" ht="17.25" customHeight="1">
      <c r="B350" s="61"/>
      <c r="C350" s="62"/>
    </row>
    <row r="351" spans="2:3" ht="17.25" customHeight="1">
      <c r="B351" s="61"/>
      <c r="C351" s="62"/>
    </row>
    <row r="352" spans="2:3" ht="17.25" customHeight="1">
      <c r="B352" s="61"/>
      <c r="C352" s="62"/>
    </row>
    <row r="353" spans="2:3" ht="17.25" customHeight="1">
      <c r="B353" s="61"/>
      <c r="C353" s="62"/>
    </row>
    <row r="354" spans="2:3" ht="17.25" customHeight="1">
      <c r="B354" s="61"/>
      <c r="C354" s="62"/>
    </row>
    <row r="355" spans="2:3" ht="17.25" customHeight="1">
      <c r="B355" s="61"/>
      <c r="C355" s="62"/>
    </row>
    <row r="356" spans="2:3" ht="17.25" customHeight="1">
      <c r="B356" s="61"/>
      <c r="C356" s="62"/>
    </row>
    <row r="357" spans="2:3" ht="17.25" customHeight="1">
      <c r="B357" s="61"/>
      <c r="C357" s="62"/>
    </row>
    <row r="358" spans="2:3" ht="17.25" customHeight="1">
      <c r="B358" s="61"/>
      <c r="C358" s="62"/>
    </row>
    <row r="359" spans="2:3" ht="17.25" customHeight="1">
      <c r="B359" s="61"/>
      <c r="C359" s="62"/>
    </row>
    <row r="360" spans="2:3" ht="17.25" customHeight="1">
      <c r="B360" s="61"/>
      <c r="C360" s="62"/>
    </row>
    <row r="361" spans="2:3" ht="17.25" customHeight="1">
      <c r="B361" s="61"/>
      <c r="C361" s="62"/>
    </row>
    <row r="362" spans="2:3" ht="17.25" customHeight="1">
      <c r="B362" s="61"/>
      <c r="C362" s="62"/>
    </row>
    <row r="363" spans="2:3" ht="17.25" customHeight="1">
      <c r="B363" s="61"/>
      <c r="C363" s="62"/>
    </row>
    <row r="364" spans="2:3" ht="17.25" customHeight="1">
      <c r="B364" s="61"/>
      <c r="C364" s="62"/>
    </row>
    <row r="365" spans="2:3" ht="17.25" customHeight="1">
      <c r="B365" s="61"/>
      <c r="C365" s="62"/>
    </row>
    <row r="366" spans="2:3" ht="17.25" customHeight="1">
      <c r="B366" s="61"/>
      <c r="C366" s="62"/>
    </row>
    <row r="367" spans="2:3" ht="17.25" customHeight="1">
      <c r="B367" s="61"/>
      <c r="C367" s="62"/>
    </row>
    <row r="368" spans="2:3" ht="17.25" customHeight="1">
      <c r="B368" s="61"/>
      <c r="C368" s="62"/>
    </row>
    <row r="369" spans="2:3" ht="17.25" customHeight="1">
      <c r="B369" s="61"/>
      <c r="C369" s="62"/>
    </row>
    <row r="370" spans="2:3" ht="17.25" customHeight="1">
      <c r="B370" s="61"/>
      <c r="C370" s="62"/>
    </row>
    <row r="371" spans="2:3" ht="17.25" customHeight="1">
      <c r="B371" s="61"/>
      <c r="C371" s="62"/>
    </row>
    <row r="372" spans="2:3" ht="17.25" customHeight="1">
      <c r="B372" s="61"/>
      <c r="C372" s="62"/>
    </row>
    <row r="373" spans="2:3" ht="17.25" customHeight="1">
      <c r="B373" s="61"/>
      <c r="C373" s="62"/>
    </row>
    <row r="374" spans="2:3" ht="17.25" customHeight="1">
      <c r="B374" s="61"/>
      <c r="C374" s="62"/>
    </row>
    <row r="375" spans="2:3" ht="17.25" customHeight="1">
      <c r="B375" s="61"/>
      <c r="C375" s="62"/>
    </row>
    <row r="376" spans="2:3" ht="17.25" customHeight="1">
      <c r="B376" s="61"/>
      <c r="C376" s="62"/>
    </row>
    <row r="377" spans="2:3" ht="17.25" customHeight="1">
      <c r="B377" s="61"/>
      <c r="C377" s="62"/>
    </row>
    <row r="378" spans="2:3" ht="17.25" customHeight="1">
      <c r="B378" s="61"/>
      <c r="C378" s="62"/>
    </row>
    <row r="379" spans="2:3" ht="17.25" customHeight="1">
      <c r="B379" s="61"/>
      <c r="C379" s="62"/>
    </row>
    <row r="380" spans="2:3" ht="17.25" customHeight="1">
      <c r="B380" s="61"/>
      <c r="C380" s="62"/>
    </row>
    <row r="381" spans="2:3" ht="17.25" customHeight="1">
      <c r="B381" s="61"/>
      <c r="C381" s="62"/>
    </row>
    <row r="382" spans="2:3" ht="17.25" customHeight="1">
      <c r="B382" s="61"/>
      <c r="C382" s="62"/>
    </row>
    <row r="383" spans="2:3" ht="17.25" customHeight="1">
      <c r="B383" s="61"/>
      <c r="C383" s="62"/>
    </row>
    <row r="384" spans="2:3" ht="17.25" customHeight="1">
      <c r="B384" s="61"/>
      <c r="C384" s="62"/>
    </row>
    <row r="385" spans="2:3" ht="17.25" customHeight="1">
      <c r="B385" s="61"/>
      <c r="C385" s="62"/>
    </row>
    <row r="386" spans="2:3" ht="17.25" customHeight="1">
      <c r="B386" s="61"/>
      <c r="C386" s="62"/>
    </row>
    <row r="387" spans="2:3" ht="17.25" customHeight="1">
      <c r="B387" s="61"/>
      <c r="C387" s="62"/>
    </row>
    <row r="388" spans="2:3" ht="17.25" customHeight="1">
      <c r="B388" s="61"/>
      <c r="C388" s="62"/>
    </row>
    <row r="389" spans="2:3" ht="17.25" customHeight="1">
      <c r="B389" s="61"/>
      <c r="C389" s="62"/>
    </row>
    <row r="390" spans="2:3" ht="17.25" customHeight="1">
      <c r="B390" s="61"/>
      <c r="C390" s="62"/>
    </row>
    <row r="391" spans="2:3" ht="17.25" customHeight="1">
      <c r="B391" s="61"/>
      <c r="C391" s="62"/>
    </row>
    <row r="392" spans="2:3" ht="17.25" customHeight="1">
      <c r="B392" s="61"/>
      <c r="C392" s="62"/>
    </row>
    <row r="393" spans="2:3" ht="17.25" customHeight="1">
      <c r="B393" s="61"/>
      <c r="C393" s="62"/>
    </row>
    <row r="394" spans="2:3" ht="17.25" customHeight="1">
      <c r="B394" s="61"/>
      <c r="C394" s="62"/>
    </row>
    <row r="395" spans="2:3" ht="17.25" customHeight="1">
      <c r="B395" s="61"/>
      <c r="C395" s="62"/>
    </row>
    <row r="396" spans="2:3" ht="17.25" customHeight="1">
      <c r="B396" s="61"/>
      <c r="C396" s="62"/>
    </row>
    <row r="397" spans="2:3" ht="17.25" customHeight="1">
      <c r="B397" s="61"/>
      <c r="C397" s="62"/>
    </row>
    <row r="398" spans="2:3" ht="17.25" customHeight="1">
      <c r="B398" s="61"/>
      <c r="C398" s="62"/>
    </row>
    <row r="399" spans="2:3" ht="17.25" customHeight="1">
      <c r="B399" s="61"/>
      <c r="C399" s="62"/>
    </row>
    <row r="400" spans="2:3" ht="17.25" customHeight="1">
      <c r="B400" s="61"/>
      <c r="C400" s="62"/>
    </row>
    <row r="401" spans="2:3" ht="17.25" customHeight="1">
      <c r="B401" s="61"/>
      <c r="C401" s="62"/>
    </row>
    <row r="402" spans="2:3" ht="17.25" customHeight="1">
      <c r="B402" s="61"/>
      <c r="C402" s="62"/>
    </row>
    <row r="403" spans="2:3" ht="17.25" customHeight="1">
      <c r="B403" s="61"/>
      <c r="C403" s="62"/>
    </row>
    <row r="404" spans="2:3" ht="17.25" customHeight="1">
      <c r="B404" s="61"/>
      <c r="C404" s="62"/>
    </row>
    <row r="405" spans="2:3" ht="17.25" customHeight="1">
      <c r="B405" s="61"/>
      <c r="C405" s="62"/>
    </row>
    <row r="406" spans="2:3" ht="17.25" customHeight="1">
      <c r="B406" s="61"/>
      <c r="C406" s="62"/>
    </row>
    <row r="407" spans="2:3" ht="17.25" customHeight="1">
      <c r="B407" s="61"/>
      <c r="C407" s="62"/>
    </row>
    <row r="408" spans="2:3" ht="17.25" customHeight="1">
      <c r="B408" s="61"/>
      <c r="C408" s="62"/>
    </row>
    <row r="409" spans="2:3" ht="17.25" customHeight="1">
      <c r="B409" s="61"/>
      <c r="C409" s="62"/>
    </row>
    <row r="410" spans="2:3" ht="17.25" customHeight="1">
      <c r="B410" s="61"/>
      <c r="C410" s="62"/>
    </row>
    <row r="411" spans="2:3" ht="17.25" customHeight="1">
      <c r="B411" s="61"/>
      <c r="C411" s="62"/>
    </row>
    <row r="412" spans="2:3" ht="17.25" customHeight="1">
      <c r="B412" s="61"/>
      <c r="C412" s="62"/>
    </row>
    <row r="413" spans="2:3" ht="17.25" customHeight="1">
      <c r="B413" s="61"/>
      <c r="C413" s="62"/>
    </row>
    <row r="414" spans="2:3" ht="17.25" customHeight="1">
      <c r="B414" s="61"/>
      <c r="C414" s="62"/>
    </row>
    <row r="415" spans="2:3" ht="17.25" customHeight="1">
      <c r="B415" s="61"/>
      <c r="C415" s="62"/>
    </row>
    <row r="416" spans="2:3" ht="17.25" customHeight="1">
      <c r="B416" s="61"/>
      <c r="C416" s="62"/>
    </row>
    <row r="417" spans="2:3" ht="17.25" customHeight="1">
      <c r="B417" s="61"/>
      <c r="C417" s="62"/>
    </row>
    <row r="418" spans="2:3" ht="17.25" customHeight="1">
      <c r="B418" s="61"/>
      <c r="C418" s="62"/>
    </row>
    <row r="419" spans="2:3" ht="17.25" customHeight="1">
      <c r="B419" s="61"/>
      <c r="C419" s="62"/>
    </row>
    <row r="420" spans="2:3" ht="17.25" customHeight="1">
      <c r="B420" s="61"/>
      <c r="C420" s="62"/>
    </row>
    <row r="421" spans="2:3" ht="17.25" customHeight="1">
      <c r="B421" s="61"/>
      <c r="C421" s="62"/>
    </row>
    <row r="422" spans="2:3" ht="17.25" customHeight="1">
      <c r="B422" s="61"/>
      <c r="C422" s="62"/>
    </row>
    <row r="423" spans="2:3" ht="17.25" customHeight="1">
      <c r="B423" s="61"/>
      <c r="C423" s="62"/>
    </row>
    <row r="424" spans="2:3" ht="17.25" customHeight="1">
      <c r="B424" s="61"/>
      <c r="C424" s="62"/>
    </row>
    <row r="425" spans="2:3" ht="17.25" customHeight="1">
      <c r="B425" s="61"/>
      <c r="C425" s="62"/>
    </row>
    <row r="426" spans="2:3" ht="17.25" customHeight="1">
      <c r="B426" s="61"/>
      <c r="C426" s="62"/>
    </row>
    <row r="427" spans="2:3" ht="17.25" customHeight="1">
      <c r="B427" s="61"/>
      <c r="C427" s="62"/>
    </row>
    <row r="428" spans="2:3" ht="17.25" customHeight="1">
      <c r="B428" s="61"/>
      <c r="C428" s="62"/>
    </row>
    <row r="429" spans="2:3" ht="17.25" customHeight="1">
      <c r="B429" s="61"/>
      <c r="C429" s="62"/>
    </row>
    <row r="430" spans="2:3" ht="17.25" customHeight="1">
      <c r="B430" s="61"/>
      <c r="C430" s="62"/>
    </row>
    <row r="431" spans="2:3" ht="17.25" customHeight="1">
      <c r="B431" s="61"/>
      <c r="C431" s="62"/>
    </row>
    <row r="432" spans="2:3" ht="17.25" customHeight="1">
      <c r="B432" s="61"/>
      <c r="C432" s="62"/>
    </row>
    <row r="433" spans="2:3" ht="17.25" customHeight="1">
      <c r="B433" s="61"/>
      <c r="C433" s="62"/>
    </row>
    <row r="434" spans="2:3" ht="17.25" customHeight="1">
      <c r="B434" s="61"/>
      <c r="C434" s="62"/>
    </row>
    <row r="435" spans="2:3" ht="17.25" customHeight="1">
      <c r="B435" s="61"/>
      <c r="C435" s="62"/>
    </row>
    <row r="436" spans="2:3" ht="17.25" customHeight="1">
      <c r="B436" s="61"/>
      <c r="C436" s="62"/>
    </row>
    <row r="437" spans="2:3" ht="17.25" customHeight="1">
      <c r="B437" s="61"/>
      <c r="C437" s="62"/>
    </row>
    <row r="438" spans="2:3" ht="17.25" customHeight="1">
      <c r="B438" s="61"/>
      <c r="C438" s="62"/>
    </row>
    <row r="439" spans="2:3" ht="17.25" customHeight="1">
      <c r="B439" s="61"/>
      <c r="C439" s="62"/>
    </row>
    <row r="440" spans="2:3" ht="17.25" customHeight="1">
      <c r="B440" s="61"/>
      <c r="C440" s="62"/>
    </row>
    <row r="441" spans="2:3" ht="17.25" customHeight="1">
      <c r="B441" s="61"/>
      <c r="C441" s="62"/>
    </row>
    <row r="442" spans="2:3" ht="17.25" customHeight="1">
      <c r="B442" s="61"/>
      <c r="C442" s="62"/>
    </row>
    <row r="443" spans="2:3" ht="17.25" customHeight="1">
      <c r="B443" s="61"/>
      <c r="C443" s="62"/>
    </row>
    <row r="444" spans="2:3" ht="17.25" customHeight="1">
      <c r="B444" s="61"/>
      <c r="C444" s="62"/>
    </row>
    <row r="445" spans="2:3" ht="17.25" customHeight="1">
      <c r="B445" s="61"/>
      <c r="C445" s="62"/>
    </row>
    <row r="446" spans="2:3" ht="17.25" customHeight="1">
      <c r="B446" s="61"/>
      <c r="C446" s="62"/>
    </row>
    <row r="447" spans="2:3" ht="17.25" customHeight="1">
      <c r="B447" s="61"/>
      <c r="C447" s="62"/>
    </row>
    <row r="448" spans="2:3" ht="17.25" customHeight="1">
      <c r="B448" s="61"/>
      <c r="C448" s="62"/>
    </row>
    <row r="449" spans="2:3" ht="17.25" customHeight="1">
      <c r="B449" s="61"/>
      <c r="C449" s="62"/>
    </row>
    <row r="450" spans="2:3" ht="17.25" customHeight="1">
      <c r="B450" s="61"/>
      <c r="C450" s="62"/>
    </row>
    <row r="451" spans="2:3" ht="17.25" customHeight="1">
      <c r="B451" s="61"/>
      <c r="C451" s="62"/>
    </row>
    <row r="452" spans="2:3" ht="17.25" customHeight="1">
      <c r="B452" s="61"/>
      <c r="C452" s="62"/>
    </row>
    <row r="453" spans="2:3" ht="17.25" customHeight="1">
      <c r="B453" s="61"/>
      <c r="C453" s="62"/>
    </row>
    <row r="454" spans="2:3" ht="17.25" customHeight="1">
      <c r="B454" s="61"/>
      <c r="C454" s="62"/>
    </row>
    <row r="455" spans="2:3" ht="17.25" customHeight="1">
      <c r="B455" s="61"/>
      <c r="C455" s="62"/>
    </row>
    <row r="456" spans="2:3" ht="17.25" customHeight="1">
      <c r="B456" s="61"/>
      <c r="C456" s="62"/>
    </row>
    <row r="457" spans="2:3" ht="17.25" customHeight="1">
      <c r="B457" s="61"/>
      <c r="C457" s="62"/>
    </row>
    <row r="458" spans="2:3" ht="17.25" customHeight="1">
      <c r="B458" s="61"/>
      <c r="C458" s="62"/>
    </row>
    <row r="459" spans="2:3" ht="17.25" customHeight="1">
      <c r="B459" s="61"/>
      <c r="C459" s="62"/>
    </row>
    <row r="460" spans="2:3" ht="17.25" customHeight="1">
      <c r="B460" s="61"/>
      <c r="C460" s="62"/>
    </row>
    <row r="461" spans="2:3" ht="17.25" customHeight="1">
      <c r="B461" s="61"/>
      <c r="C461" s="62"/>
    </row>
    <row r="462" spans="2:3" ht="17.25" customHeight="1">
      <c r="B462" s="61"/>
      <c r="C462" s="62"/>
    </row>
    <row r="463" spans="2:3" ht="17.25" customHeight="1">
      <c r="B463" s="61"/>
      <c r="C463" s="62"/>
    </row>
    <row r="464" spans="2:3" ht="17.25" customHeight="1">
      <c r="B464" s="61"/>
      <c r="C464" s="62"/>
    </row>
    <row r="465" spans="2:3" ht="17.25" customHeight="1">
      <c r="B465" s="61"/>
      <c r="C465" s="62"/>
    </row>
    <row r="466" spans="2:3" ht="17.25" customHeight="1">
      <c r="B466" s="61"/>
      <c r="C466" s="62"/>
    </row>
    <row r="467" spans="2:3" ht="17.25" customHeight="1">
      <c r="B467" s="61"/>
      <c r="C467" s="62"/>
    </row>
    <row r="468" spans="2:3" ht="17.25" customHeight="1">
      <c r="B468" s="61"/>
      <c r="C468" s="62"/>
    </row>
    <row r="469" spans="2:3" ht="17.25" customHeight="1">
      <c r="B469" s="61"/>
      <c r="C469" s="62"/>
    </row>
    <row r="470" spans="2:3" ht="17.25" customHeight="1">
      <c r="B470" s="61"/>
      <c r="C470" s="62"/>
    </row>
    <row r="471" spans="2:3" ht="17.25" customHeight="1">
      <c r="B471" s="61"/>
      <c r="C471" s="62"/>
    </row>
    <row r="472" spans="2:3" ht="17.25" customHeight="1">
      <c r="B472" s="61"/>
      <c r="C472" s="62"/>
    </row>
    <row r="473" spans="2:3" ht="17.25" customHeight="1">
      <c r="B473" s="61"/>
      <c r="C473" s="62"/>
    </row>
    <row r="474" spans="2:3" ht="17.25" customHeight="1">
      <c r="B474" s="61"/>
      <c r="C474" s="62"/>
    </row>
    <row r="475" spans="2:3" ht="17.25" customHeight="1">
      <c r="B475" s="61"/>
      <c r="C475" s="62"/>
    </row>
    <row r="476" spans="2:3" ht="17.25" customHeight="1">
      <c r="B476" s="61"/>
      <c r="C476" s="62"/>
    </row>
    <row r="477" spans="2:3" ht="17.25" customHeight="1">
      <c r="B477" s="61"/>
      <c r="C477" s="62"/>
    </row>
    <row r="478" spans="2:3" ht="17.25" customHeight="1">
      <c r="B478" s="61"/>
      <c r="C478" s="62"/>
    </row>
    <row r="479" spans="2:3" ht="17.25" customHeight="1">
      <c r="B479" s="61"/>
      <c r="C479" s="62"/>
    </row>
    <row r="480" spans="2:3" ht="17.25" customHeight="1">
      <c r="B480" s="61"/>
      <c r="C480" s="62"/>
    </row>
    <row r="481" spans="2:3" ht="17.25" customHeight="1">
      <c r="B481" s="61"/>
      <c r="C481" s="62"/>
    </row>
    <row r="482" spans="2:3" ht="17.25" customHeight="1">
      <c r="B482" s="61"/>
      <c r="C482" s="62"/>
    </row>
    <row r="483" spans="2:3" ht="17.25" customHeight="1">
      <c r="B483" s="61"/>
      <c r="C483" s="62"/>
    </row>
    <row r="484" spans="2:3" ht="17.25" customHeight="1">
      <c r="B484" s="61"/>
      <c r="C484" s="62"/>
    </row>
    <row r="485" spans="2:3" ht="17.25" customHeight="1">
      <c r="B485" s="61"/>
      <c r="C485" s="62"/>
    </row>
    <row r="486" spans="2:3" ht="17.25" customHeight="1">
      <c r="B486" s="61"/>
      <c r="C486" s="62"/>
    </row>
    <row r="487" spans="2:3" ht="17.25" customHeight="1">
      <c r="B487" s="61"/>
      <c r="C487" s="62"/>
    </row>
    <row r="488" spans="2:3" ht="17.25" customHeight="1">
      <c r="B488" s="61"/>
      <c r="C488" s="62"/>
    </row>
    <row r="489" spans="2:3" ht="17.25" customHeight="1">
      <c r="B489" s="61"/>
      <c r="C489" s="62"/>
    </row>
    <row r="490" spans="2:3" ht="17.25" customHeight="1">
      <c r="B490" s="61"/>
      <c r="C490" s="62"/>
    </row>
    <row r="491" spans="2:3" ht="17.25" customHeight="1">
      <c r="B491" s="61"/>
      <c r="C491" s="62"/>
    </row>
    <row r="492" spans="2:3" ht="17.25" customHeight="1">
      <c r="B492" s="61"/>
      <c r="C492" s="62"/>
    </row>
    <row r="493" spans="2:3" ht="17.25" customHeight="1">
      <c r="B493" s="61"/>
      <c r="C493" s="62"/>
    </row>
    <row r="494" spans="2:3" ht="17.25" customHeight="1">
      <c r="B494" s="61"/>
      <c r="C494" s="62"/>
    </row>
    <row r="495" spans="2:3" ht="17.25" customHeight="1">
      <c r="B495" s="61"/>
      <c r="C495" s="62"/>
    </row>
    <row r="496" spans="2:3" ht="17.25" customHeight="1">
      <c r="B496" s="61"/>
      <c r="C496" s="62"/>
    </row>
    <row r="497" spans="2:3" ht="17.25" customHeight="1">
      <c r="B497" s="61"/>
      <c r="C497" s="62"/>
    </row>
    <row r="498" spans="2:3" ht="17.25" customHeight="1">
      <c r="B498" s="61"/>
      <c r="C498" s="62"/>
    </row>
    <row r="499" spans="2:3" ht="17.25" customHeight="1">
      <c r="B499" s="61"/>
      <c r="C499" s="62"/>
    </row>
    <row r="500" spans="2:3" ht="17.25" customHeight="1">
      <c r="B500" s="61"/>
      <c r="C500" s="62"/>
    </row>
    <row r="501" spans="2:3" ht="17.25" customHeight="1">
      <c r="B501" s="61"/>
      <c r="C501" s="62"/>
    </row>
    <row r="502" spans="2:3" ht="17.25" customHeight="1">
      <c r="B502" s="61"/>
      <c r="C502" s="62"/>
    </row>
    <row r="503" spans="2:3" ht="17.25" customHeight="1">
      <c r="B503" s="61"/>
      <c r="C503" s="62"/>
    </row>
    <row r="504" spans="2:3" ht="17.25" customHeight="1">
      <c r="B504" s="61"/>
      <c r="C504" s="62"/>
    </row>
    <row r="505" spans="2:3" ht="17.25" customHeight="1">
      <c r="B505" s="61"/>
      <c r="C505" s="62"/>
    </row>
    <row r="506" spans="2:3" ht="17.25" customHeight="1">
      <c r="B506" s="61"/>
      <c r="C506" s="62"/>
    </row>
    <row r="507" spans="2:3" ht="17.25" customHeight="1">
      <c r="B507" s="61"/>
      <c r="C507" s="62"/>
    </row>
    <row r="508" spans="2:3" ht="17.25" customHeight="1">
      <c r="B508" s="61"/>
      <c r="C508" s="62"/>
    </row>
    <row r="509" spans="2:3" ht="17.25" customHeight="1">
      <c r="B509" s="61"/>
      <c r="C509" s="62"/>
    </row>
    <row r="510" spans="2:3" ht="17.25" customHeight="1">
      <c r="B510" s="61"/>
      <c r="C510" s="62"/>
    </row>
    <row r="511" spans="2:3" ht="17.25" customHeight="1">
      <c r="B511" s="61"/>
      <c r="C511" s="62"/>
    </row>
    <row r="512" spans="2:3" ht="17.25" customHeight="1">
      <c r="B512" s="61"/>
      <c r="C512" s="62"/>
    </row>
    <row r="513" spans="2:3" ht="17.25" customHeight="1">
      <c r="B513" s="61"/>
      <c r="C513" s="62"/>
    </row>
    <row r="514" spans="2:3" ht="17.25" customHeight="1">
      <c r="B514" s="61"/>
      <c r="C514" s="62"/>
    </row>
    <row r="515" spans="2:3" ht="17.25" customHeight="1">
      <c r="B515" s="61"/>
      <c r="C515" s="62"/>
    </row>
    <row r="516" spans="2:3" ht="17.25" customHeight="1">
      <c r="B516" s="61"/>
      <c r="C516" s="62"/>
    </row>
    <row r="517" spans="2:3" ht="17.25" customHeight="1">
      <c r="B517" s="61"/>
      <c r="C517" s="62"/>
    </row>
    <row r="518" spans="2:3" ht="17.25" customHeight="1">
      <c r="B518" s="61"/>
      <c r="C518" s="62"/>
    </row>
    <row r="519" spans="2:3" ht="17.25" customHeight="1">
      <c r="B519" s="61"/>
      <c r="C519" s="62"/>
    </row>
    <row r="520" spans="2:3" ht="17.25" customHeight="1">
      <c r="B520" s="61"/>
      <c r="C520" s="62"/>
    </row>
    <row r="521" spans="2:3" ht="17.25" customHeight="1">
      <c r="B521" s="61"/>
      <c r="C521" s="62"/>
    </row>
    <row r="522" spans="2:3" ht="17.25" customHeight="1">
      <c r="B522" s="61"/>
      <c r="C522" s="62"/>
    </row>
    <row r="523" spans="2:3" ht="17.25" customHeight="1">
      <c r="B523" s="61"/>
      <c r="C523" s="62"/>
    </row>
    <row r="524" spans="2:3" ht="17.25" customHeight="1">
      <c r="B524" s="61"/>
      <c r="C524" s="62"/>
    </row>
    <row r="525" spans="2:3" ht="17.25" customHeight="1">
      <c r="B525" s="61"/>
      <c r="C525" s="62"/>
    </row>
    <row r="526" spans="2:3" ht="17.25" customHeight="1">
      <c r="B526" s="61"/>
      <c r="C526" s="62"/>
    </row>
    <row r="527" spans="2:3" ht="17.25" customHeight="1">
      <c r="B527" s="61"/>
      <c r="C527" s="62"/>
    </row>
    <row r="528" spans="2:3" ht="17.25" customHeight="1">
      <c r="B528" s="61"/>
      <c r="C528" s="62"/>
    </row>
    <row r="529" spans="2:3" ht="17.25" customHeight="1">
      <c r="B529" s="61"/>
      <c r="C529" s="62"/>
    </row>
    <row r="530" spans="2:3" ht="17.25" customHeight="1">
      <c r="B530" s="61"/>
      <c r="C530" s="62"/>
    </row>
    <row r="531" spans="2:3" ht="17.25" customHeight="1">
      <c r="B531" s="61"/>
      <c r="C531" s="62"/>
    </row>
    <row r="532" spans="2:3" ht="17.25" customHeight="1">
      <c r="B532" s="61"/>
      <c r="C532" s="62"/>
    </row>
    <row r="533" spans="2:3" ht="17.25" customHeight="1">
      <c r="B533" s="61"/>
      <c r="C533" s="62"/>
    </row>
    <row r="534" spans="2:3" ht="17.25" customHeight="1">
      <c r="B534" s="61"/>
      <c r="C534" s="62"/>
    </row>
    <row r="535" spans="2:3" ht="17.25" customHeight="1">
      <c r="B535" s="61"/>
      <c r="C535" s="62"/>
    </row>
    <row r="536" spans="2:3" ht="17.25" customHeight="1">
      <c r="B536" s="61"/>
      <c r="C536" s="62"/>
    </row>
    <row r="537" spans="2:3" ht="17.25" customHeight="1">
      <c r="B537" s="61"/>
      <c r="C537" s="62"/>
    </row>
    <row r="538" spans="2:3" ht="17.25" customHeight="1">
      <c r="B538" s="61"/>
      <c r="C538" s="62"/>
    </row>
    <row r="539" spans="2:3" ht="17.25" customHeight="1">
      <c r="B539" s="61"/>
      <c r="C539" s="62"/>
    </row>
    <row r="540" spans="2:3" ht="17.25" customHeight="1">
      <c r="B540" s="61"/>
      <c r="C540" s="62"/>
    </row>
    <row r="541" spans="2:3" ht="17.25" customHeight="1">
      <c r="B541" s="61"/>
      <c r="C541" s="62"/>
    </row>
    <row r="542" spans="2:3" ht="17.25" customHeight="1">
      <c r="B542" s="61"/>
      <c r="C542" s="62"/>
    </row>
    <row r="543" spans="2:3" ht="17.25" customHeight="1">
      <c r="B543" s="61"/>
      <c r="C543" s="62"/>
    </row>
    <row r="544" spans="2:3" ht="17.25" customHeight="1">
      <c r="B544" s="61"/>
      <c r="C544" s="62"/>
    </row>
    <row r="545" spans="2:3" ht="17.25" customHeight="1">
      <c r="B545" s="61"/>
      <c r="C545" s="62"/>
    </row>
    <row r="546" spans="2:3" ht="17.25" customHeight="1">
      <c r="B546" s="61"/>
      <c r="C546" s="62"/>
    </row>
    <row r="547" spans="2:3" ht="17.25" customHeight="1">
      <c r="B547" s="61"/>
      <c r="C547" s="62"/>
    </row>
    <row r="548" spans="2:3" ht="17.25" customHeight="1">
      <c r="B548" s="61"/>
      <c r="C548" s="62"/>
    </row>
    <row r="549" spans="2:3" ht="17.25" customHeight="1">
      <c r="B549" s="61"/>
      <c r="C549" s="62"/>
    </row>
    <row r="550" spans="2:3" ht="17.25" customHeight="1">
      <c r="B550" s="61"/>
      <c r="C550" s="62"/>
    </row>
    <row r="551" spans="2:3" ht="17.25" customHeight="1">
      <c r="B551" s="61"/>
      <c r="C551" s="62"/>
    </row>
    <row r="552" spans="2:3" ht="17.25" customHeight="1">
      <c r="B552" s="61"/>
      <c r="C552" s="62"/>
    </row>
    <row r="553" spans="2:3" ht="17.25" customHeight="1">
      <c r="B553" s="61"/>
      <c r="C553" s="62"/>
    </row>
    <row r="554" spans="2:3" ht="17.25" customHeight="1">
      <c r="B554" s="61"/>
      <c r="C554" s="62"/>
    </row>
    <row r="555" spans="2:3" ht="17.25" customHeight="1">
      <c r="B555" s="61"/>
      <c r="C555" s="62"/>
    </row>
    <row r="556" spans="2:3" ht="17.25" customHeight="1">
      <c r="B556" s="61"/>
      <c r="C556" s="62"/>
    </row>
    <row r="557" spans="2:3" ht="17.25" customHeight="1">
      <c r="B557" s="61"/>
      <c r="C557" s="62"/>
    </row>
    <row r="558" spans="2:3" ht="17.25" customHeight="1">
      <c r="B558" s="61"/>
      <c r="C558" s="62"/>
    </row>
    <row r="559" spans="2:3" ht="17.25" customHeight="1">
      <c r="B559" s="61"/>
      <c r="C559" s="62"/>
    </row>
    <row r="560" spans="2:3" ht="17.25" customHeight="1">
      <c r="B560" s="61"/>
      <c r="C560" s="62"/>
    </row>
    <row r="561" spans="2:3" ht="17.25" customHeight="1">
      <c r="B561" s="61"/>
      <c r="C561" s="62"/>
    </row>
    <row r="562" spans="2:3" ht="17.25" customHeight="1">
      <c r="B562" s="61"/>
      <c r="C562" s="62"/>
    </row>
    <row r="563" spans="2:3" ht="17.25" customHeight="1">
      <c r="B563" s="61"/>
      <c r="C563" s="62"/>
    </row>
    <row r="564" spans="2:3" ht="17.25" customHeight="1">
      <c r="B564" s="61"/>
      <c r="C564" s="62"/>
    </row>
    <row r="565" spans="2:3" ht="17.25" customHeight="1">
      <c r="B565" s="61"/>
      <c r="C565" s="62"/>
    </row>
    <row r="566" spans="2:3" ht="17.25" customHeight="1">
      <c r="B566" s="61"/>
      <c r="C566" s="62"/>
    </row>
    <row r="567" spans="2:3" ht="17.25" customHeight="1">
      <c r="B567" s="61"/>
      <c r="C567" s="62"/>
    </row>
    <row r="568" spans="2:3" ht="17.25" customHeight="1">
      <c r="B568" s="61"/>
      <c r="C568" s="62"/>
    </row>
    <row r="569" spans="2:3" ht="17.25" customHeight="1">
      <c r="B569" s="61"/>
      <c r="C569" s="62"/>
    </row>
    <row r="570" spans="2:3" ht="17.25" customHeight="1">
      <c r="B570" s="61"/>
      <c r="C570" s="62"/>
    </row>
    <row r="571" spans="2:3" ht="17.25" customHeight="1">
      <c r="B571" s="61"/>
      <c r="C571" s="62"/>
    </row>
    <row r="572" spans="2:3" ht="17.25" customHeight="1">
      <c r="B572" s="61"/>
      <c r="C572" s="62"/>
    </row>
    <row r="573" spans="2:3" ht="17.25" customHeight="1">
      <c r="B573" s="61"/>
      <c r="C573" s="62"/>
    </row>
    <row r="574" spans="2:3" ht="17.25" customHeight="1">
      <c r="B574" s="61"/>
      <c r="C574" s="62"/>
    </row>
    <row r="575" spans="2:3" ht="17.25" customHeight="1">
      <c r="B575" s="61"/>
      <c r="C575" s="62"/>
    </row>
    <row r="576" spans="2:3" ht="17.25" customHeight="1">
      <c r="B576" s="61"/>
      <c r="C576" s="62"/>
    </row>
    <row r="577" spans="2:3" ht="17.25" customHeight="1">
      <c r="B577" s="61"/>
      <c r="C577" s="62"/>
    </row>
    <row r="578" spans="2:3" ht="17.25" customHeight="1">
      <c r="B578" s="61"/>
      <c r="C578" s="62"/>
    </row>
    <row r="579" spans="2:3" ht="17.25" customHeight="1">
      <c r="B579" s="61"/>
      <c r="C579" s="62"/>
    </row>
    <row r="580" spans="2:3" ht="17.25" customHeight="1">
      <c r="B580" s="61"/>
      <c r="C580" s="62"/>
    </row>
    <row r="581" spans="2:3" ht="17.25" customHeight="1">
      <c r="B581" s="61"/>
      <c r="C581" s="62"/>
    </row>
    <row r="582" spans="2:3" ht="17.25" customHeight="1">
      <c r="B582" s="61"/>
      <c r="C582" s="62"/>
    </row>
    <row r="583" spans="2:3" ht="17.25" customHeight="1">
      <c r="B583" s="61"/>
      <c r="C583" s="62"/>
    </row>
    <row r="584" spans="2:3" ht="17.25" customHeight="1">
      <c r="B584" s="61"/>
      <c r="C584" s="62"/>
    </row>
    <row r="585" spans="2:3" ht="17.25" customHeight="1">
      <c r="B585" s="61"/>
      <c r="C585" s="62"/>
    </row>
    <row r="586" spans="2:3" ht="17.25" customHeight="1">
      <c r="B586" s="61"/>
      <c r="C586" s="62"/>
    </row>
    <row r="587" spans="2:3" ht="17.25" customHeight="1">
      <c r="B587" s="61"/>
      <c r="C587" s="62"/>
    </row>
    <row r="588" spans="2:3" ht="17.25" customHeight="1">
      <c r="B588" s="61"/>
      <c r="C588" s="62"/>
    </row>
    <row r="589" spans="2:3" ht="17.25" customHeight="1">
      <c r="B589" s="61"/>
      <c r="C589" s="62"/>
    </row>
    <row r="590" spans="2:3" ht="17.25" customHeight="1">
      <c r="B590" s="61"/>
      <c r="C590" s="62"/>
    </row>
    <row r="591" spans="2:3" ht="17.25" customHeight="1">
      <c r="B591" s="61"/>
      <c r="C591" s="62"/>
    </row>
    <row r="592" spans="2:3" ht="17.25" customHeight="1">
      <c r="B592" s="61"/>
      <c r="C592" s="62"/>
    </row>
    <row r="593" spans="2:3" ht="17.25" customHeight="1">
      <c r="B593" s="61"/>
      <c r="C593" s="62"/>
    </row>
    <row r="594" spans="2:3" ht="17.25" customHeight="1">
      <c r="B594" s="61"/>
      <c r="C594" s="62"/>
    </row>
    <row r="595" spans="2:3" ht="17.25" customHeight="1">
      <c r="B595" s="61"/>
      <c r="C595" s="62"/>
    </row>
    <row r="596" spans="2:3" ht="17.25" customHeight="1">
      <c r="B596" s="61"/>
      <c r="C596" s="62"/>
    </row>
    <row r="597" spans="2:3" ht="17.25" customHeight="1">
      <c r="B597" s="61"/>
      <c r="C597" s="62"/>
    </row>
    <row r="598" spans="2:3" ht="17.25" customHeight="1">
      <c r="B598" s="61"/>
      <c r="C598" s="62"/>
    </row>
    <row r="599" spans="2:3" ht="17.25" customHeight="1">
      <c r="B599" s="61"/>
      <c r="C599" s="62"/>
    </row>
    <row r="600" spans="2:3" ht="17.25" customHeight="1">
      <c r="B600" s="61"/>
      <c r="C600" s="62"/>
    </row>
    <row r="601" spans="2:3" ht="17.25" customHeight="1">
      <c r="B601" s="61"/>
      <c r="C601" s="62"/>
    </row>
    <row r="602" spans="2:3" ht="17.25" customHeight="1">
      <c r="B602" s="61"/>
      <c r="C602" s="62"/>
    </row>
    <row r="603" spans="2:3" ht="17.25" customHeight="1">
      <c r="B603" s="61"/>
      <c r="C603" s="62"/>
    </row>
    <row r="604" spans="2:3" ht="17.25" customHeight="1">
      <c r="B604" s="61"/>
      <c r="C604" s="62"/>
    </row>
    <row r="605" spans="2:3" ht="17.25" customHeight="1">
      <c r="B605" s="61"/>
      <c r="C605" s="62"/>
    </row>
    <row r="606" spans="2:3" ht="17.25" customHeight="1">
      <c r="B606" s="61"/>
      <c r="C606" s="62"/>
    </row>
    <row r="607" spans="2:3" ht="17.25" customHeight="1">
      <c r="B607" s="61"/>
      <c r="C607" s="62"/>
    </row>
    <row r="608" spans="2:3" ht="17.25" customHeight="1">
      <c r="B608" s="61"/>
      <c r="C608" s="62"/>
    </row>
    <row r="609" spans="2:3" ht="17.25" customHeight="1">
      <c r="B609" s="61"/>
      <c r="C609" s="62"/>
    </row>
    <row r="610" spans="2:3" ht="17.25" customHeight="1">
      <c r="B610" s="61"/>
      <c r="C610" s="62"/>
    </row>
    <row r="611" spans="2:3" ht="17.25" customHeight="1">
      <c r="B611" s="61"/>
      <c r="C611" s="62"/>
    </row>
    <row r="612" spans="2:3" ht="17.25" customHeight="1">
      <c r="B612" s="61"/>
      <c r="C612" s="62"/>
    </row>
    <row r="613" spans="2:3" ht="17.25" customHeight="1">
      <c r="B613" s="61"/>
      <c r="C613" s="62"/>
    </row>
    <row r="614" spans="2:3" ht="17.25" customHeight="1">
      <c r="B614" s="61"/>
      <c r="C614" s="62"/>
    </row>
    <row r="615" spans="2:3" ht="17.25" customHeight="1">
      <c r="B615" s="61"/>
      <c r="C615" s="62"/>
    </row>
    <row r="616" spans="2:3" ht="17.25" customHeight="1">
      <c r="B616" s="61"/>
      <c r="C616" s="62"/>
    </row>
    <row r="617" spans="2:3" ht="17.25" customHeight="1">
      <c r="B617" s="61"/>
      <c r="C617" s="62"/>
    </row>
    <row r="618" spans="2:3" ht="17.25" customHeight="1">
      <c r="B618" s="61"/>
      <c r="C618" s="62"/>
    </row>
    <row r="619" spans="2:3" ht="17.25" customHeight="1">
      <c r="B619" s="61"/>
      <c r="C619" s="62"/>
    </row>
    <row r="620" spans="2:3" ht="17.25" customHeight="1">
      <c r="B620" s="61"/>
      <c r="C620" s="62"/>
    </row>
    <row r="621" spans="2:3" ht="17.25" customHeight="1">
      <c r="B621" s="61"/>
      <c r="C621" s="62"/>
    </row>
    <row r="622" spans="2:3" ht="17.25" customHeight="1">
      <c r="B622" s="61"/>
      <c r="C622" s="62"/>
    </row>
    <row r="623" spans="2:3" ht="17.25" customHeight="1">
      <c r="B623" s="61"/>
      <c r="C623" s="62"/>
    </row>
    <row r="624" spans="2:3" ht="17.25" customHeight="1">
      <c r="B624" s="61"/>
      <c r="C624" s="62"/>
    </row>
    <row r="625" spans="2:3" ht="17.25" customHeight="1">
      <c r="B625" s="61"/>
      <c r="C625" s="62"/>
    </row>
    <row r="626" spans="2:3" ht="17.25" customHeight="1">
      <c r="B626" s="61"/>
      <c r="C626" s="62"/>
    </row>
    <row r="627" spans="2:3" ht="17.25" customHeight="1">
      <c r="B627" s="61"/>
      <c r="C627" s="62"/>
    </row>
    <row r="628" spans="2:3" ht="17.25" customHeight="1">
      <c r="B628" s="61"/>
      <c r="C628" s="62"/>
    </row>
    <row r="629" spans="2:3" ht="17.25" customHeight="1">
      <c r="B629" s="61"/>
      <c r="C629" s="62"/>
    </row>
    <row r="630" spans="2:3" ht="17.25" customHeight="1">
      <c r="B630" s="61"/>
      <c r="C630" s="62"/>
    </row>
    <row r="631" spans="2:3" ht="17.25" customHeight="1">
      <c r="B631" s="61"/>
      <c r="C631" s="62"/>
    </row>
    <row r="632" spans="2:3" ht="17.25" customHeight="1">
      <c r="B632" s="61"/>
      <c r="C632" s="62"/>
    </row>
    <row r="633" spans="2:3" ht="17.25" customHeight="1">
      <c r="B633" s="61"/>
      <c r="C633" s="62"/>
    </row>
    <row r="634" spans="2:3" ht="17.25" customHeight="1">
      <c r="B634" s="61"/>
      <c r="C634" s="62"/>
    </row>
    <row r="635" spans="2:3" ht="17.25" customHeight="1">
      <c r="B635" s="61"/>
      <c r="C635" s="62"/>
    </row>
    <row r="636" spans="2:3" ht="17.25" customHeight="1">
      <c r="B636" s="61"/>
      <c r="C636" s="62"/>
    </row>
    <row r="637" spans="2:3" ht="17.25" customHeight="1">
      <c r="B637" s="61"/>
      <c r="C637" s="62"/>
    </row>
    <row r="638" spans="2:3" ht="17.25" customHeight="1">
      <c r="B638" s="61"/>
      <c r="C638" s="62"/>
    </row>
    <row r="639" spans="2:3" ht="17.25" customHeight="1">
      <c r="B639" s="61"/>
      <c r="C639" s="62"/>
    </row>
    <row r="640" spans="2:3" ht="17.25" customHeight="1">
      <c r="B640" s="61"/>
      <c r="C640" s="62"/>
    </row>
    <row r="641" spans="2:3" ht="17.25" customHeight="1">
      <c r="B641" s="61"/>
      <c r="C641" s="62"/>
    </row>
    <row r="642" spans="2:3" ht="17.25" customHeight="1">
      <c r="B642" s="61"/>
      <c r="C642" s="62"/>
    </row>
    <row r="643" spans="2:3" ht="17.25" customHeight="1">
      <c r="B643" s="61"/>
      <c r="C643" s="62"/>
    </row>
    <row r="644" spans="2:3" ht="17.25" customHeight="1">
      <c r="B644" s="61"/>
      <c r="C644" s="62"/>
    </row>
    <row r="645" spans="2:3" ht="17.25" customHeight="1">
      <c r="B645" s="61"/>
      <c r="C645" s="62"/>
    </row>
    <row r="646" spans="2:3" ht="17.25" customHeight="1">
      <c r="B646" s="61"/>
      <c r="C646" s="62"/>
    </row>
    <row r="647" spans="2:3" ht="17.25" customHeight="1">
      <c r="B647" s="61"/>
      <c r="C647" s="62"/>
    </row>
    <row r="648" spans="2:3" ht="17.25" customHeight="1">
      <c r="B648" s="61"/>
      <c r="C648" s="62"/>
    </row>
    <row r="649" spans="2:3" ht="17.25" customHeight="1">
      <c r="B649" s="61"/>
      <c r="C649" s="62"/>
    </row>
    <row r="650" spans="2:3" ht="17.25" customHeight="1">
      <c r="B650" s="61"/>
      <c r="C650" s="62"/>
    </row>
    <row r="651" spans="2:3" ht="17.25" customHeight="1">
      <c r="B651" s="61"/>
      <c r="C651" s="62"/>
    </row>
    <row r="652" spans="2:3" ht="17.25" customHeight="1">
      <c r="B652" s="61"/>
      <c r="C652" s="62"/>
    </row>
    <row r="653" spans="2:3" ht="17.25" customHeight="1">
      <c r="B653" s="61"/>
      <c r="C653" s="62"/>
    </row>
    <row r="654" spans="2:3" ht="17.25" customHeight="1">
      <c r="B654" s="61"/>
      <c r="C654" s="62"/>
    </row>
    <row r="655" spans="2:3" ht="17.25" customHeight="1">
      <c r="B655" s="61"/>
      <c r="C655" s="62"/>
    </row>
    <row r="656" spans="2:3" ht="17.25" customHeight="1">
      <c r="B656" s="61"/>
      <c r="C656" s="62"/>
    </row>
    <row r="657" spans="2:3" ht="17.25" customHeight="1">
      <c r="B657" s="61"/>
      <c r="C657" s="62"/>
    </row>
    <row r="658" spans="2:3" ht="17.25" customHeight="1">
      <c r="B658" s="61"/>
      <c r="C658" s="62"/>
    </row>
    <row r="659" spans="2:3" ht="17.25" customHeight="1">
      <c r="B659" s="61"/>
      <c r="C659" s="62"/>
    </row>
    <row r="660" spans="2:3" ht="17.25" customHeight="1">
      <c r="B660" s="61"/>
      <c r="C660" s="62"/>
    </row>
    <row r="661" spans="2:3" ht="17.25" customHeight="1">
      <c r="B661" s="61"/>
      <c r="C661" s="62"/>
    </row>
    <row r="662" spans="2:3" ht="17.25" customHeight="1">
      <c r="B662" s="61"/>
      <c r="C662" s="62"/>
    </row>
    <row r="663" spans="2:3" ht="17.25" customHeight="1">
      <c r="B663" s="61"/>
      <c r="C663" s="62"/>
    </row>
    <row r="664" spans="2:3" ht="17.25" customHeight="1">
      <c r="B664" s="61"/>
      <c r="C664" s="62"/>
    </row>
    <row r="665" spans="2:3" ht="17.25" customHeight="1">
      <c r="B665" s="61"/>
      <c r="C665" s="62"/>
    </row>
    <row r="666" spans="2:3" ht="17.25" customHeight="1">
      <c r="B666" s="61"/>
      <c r="C666" s="62"/>
    </row>
    <row r="667" spans="2:3" ht="17.25" customHeight="1">
      <c r="B667" s="61"/>
      <c r="C667" s="62"/>
    </row>
    <row r="668" spans="2:3" ht="17.25" customHeight="1">
      <c r="B668" s="61"/>
      <c r="C668" s="62"/>
    </row>
    <row r="669" spans="2:3" ht="17.25" customHeight="1">
      <c r="B669" s="61"/>
      <c r="C669" s="62"/>
    </row>
    <row r="670" spans="2:3" ht="17.25" customHeight="1">
      <c r="B670" s="61"/>
      <c r="C670" s="62"/>
    </row>
    <row r="671" spans="2:3" ht="17.25" customHeight="1">
      <c r="B671" s="61"/>
      <c r="C671" s="62"/>
    </row>
    <row r="672" spans="2:3" ht="17.25" customHeight="1">
      <c r="B672" s="61"/>
      <c r="C672" s="62"/>
    </row>
    <row r="673" spans="2:3" ht="17.25" customHeight="1">
      <c r="B673" s="61"/>
      <c r="C673" s="62"/>
    </row>
    <row r="674" spans="2:3" ht="17.25" customHeight="1">
      <c r="B674" s="61"/>
      <c r="C674" s="62"/>
    </row>
    <row r="675" spans="2:3" ht="17.25" customHeight="1">
      <c r="B675" s="61"/>
      <c r="C675" s="62"/>
    </row>
    <row r="676" spans="2:3" ht="17.25" customHeight="1">
      <c r="B676" s="61"/>
      <c r="C676" s="62"/>
    </row>
    <row r="677" spans="2:3" ht="17.25" customHeight="1">
      <c r="B677" s="61"/>
      <c r="C677" s="62"/>
    </row>
    <row r="678" spans="2:3" ht="17.25" customHeight="1">
      <c r="B678" s="61"/>
      <c r="C678" s="62"/>
    </row>
    <row r="679" spans="2:3" ht="17.25" customHeight="1">
      <c r="B679" s="61"/>
      <c r="C679" s="62"/>
    </row>
    <row r="680" spans="2:3" ht="17.25" customHeight="1">
      <c r="B680" s="61"/>
      <c r="C680" s="62"/>
    </row>
    <row r="681" spans="2:3" ht="17.25" customHeight="1">
      <c r="B681" s="61"/>
      <c r="C681" s="62"/>
    </row>
    <row r="682" spans="2:3" ht="17.25" customHeight="1">
      <c r="B682" s="61"/>
      <c r="C682" s="62"/>
    </row>
    <row r="683" spans="2:3" ht="17.25" customHeight="1">
      <c r="B683" s="61"/>
      <c r="C683" s="62"/>
    </row>
    <row r="684" spans="2:3" ht="17.25" customHeight="1">
      <c r="B684" s="61"/>
      <c r="C684" s="62"/>
    </row>
    <row r="685" spans="2:3" ht="17.25" customHeight="1">
      <c r="B685" s="61"/>
      <c r="C685" s="62"/>
    </row>
    <row r="686" spans="2:3" ht="17.25" customHeight="1">
      <c r="B686" s="61"/>
      <c r="C686" s="62"/>
    </row>
    <row r="687" spans="2:3" ht="17.25" customHeight="1">
      <c r="B687" s="61"/>
      <c r="C687" s="62"/>
    </row>
    <row r="688" spans="2:3" ht="17.25" customHeight="1">
      <c r="B688" s="61"/>
      <c r="C688" s="62"/>
    </row>
    <row r="689" spans="2:3" ht="17.25" customHeight="1">
      <c r="B689" s="61"/>
      <c r="C689" s="62"/>
    </row>
    <row r="690" spans="2:3" ht="17.25" customHeight="1">
      <c r="B690" s="61"/>
      <c r="C690" s="62"/>
    </row>
    <row r="691" spans="2:3" ht="17.25" customHeight="1">
      <c r="B691" s="61"/>
      <c r="C691" s="62"/>
    </row>
    <row r="692" spans="2:3" ht="17.25" customHeight="1">
      <c r="B692" s="61"/>
      <c r="C692" s="62"/>
    </row>
    <row r="693" spans="2:3" ht="17.25" customHeight="1">
      <c r="B693" s="61"/>
      <c r="C693" s="62"/>
    </row>
    <row r="694" spans="2:3" ht="17.25" customHeight="1">
      <c r="B694" s="61"/>
      <c r="C694" s="62"/>
    </row>
    <row r="695" spans="2:3" ht="17.25" customHeight="1">
      <c r="B695" s="61"/>
      <c r="C695" s="62"/>
    </row>
    <row r="696" spans="2:3" ht="17.25" customHeight="1">
      <c r="B696" s="61"/>
      <c r="C696" s="62"/>
    </row>
    <row r="697" spans="2:3" ht="17.25" customHeight="1">
      <c r="B697" s="61"/>
      <c r="C697" s="62"/>
    </row>
    <row r="698" spans="2:3" ht="17.25" customHeight="1">
      <c r="B698" s="61"/>
      <c r="C698" s="62"/>
    </row>
    <row r="699" spans="2:3" ht="17.25" customHeight="1">
      <c r="B699" s="61"/>
      <c r="C699" s="62"/>
    </row>
    <row r="700" spans="2:3" ht="17.25" customHeight="1">
      <c r="B700" s="61"/>
      <c r="C700" s="62"/>
    </row>
    <row r="701" spans="2:3" ht="17.25" customHeight="1">
      <c r="B701" s="61"/>
      <c r="C701" s="62"/>
    </row>
    <row r="702" spans="2:3" ht="17.25" customHeight="1">
      <c r="B702" s="61"/>
      <c r="C702" s="62"/>
    </row>
    <row r="703" spans="2:3" ht="17.25" customHeight="1">
      <c r="B703" s="61"/>
      <c r="C703" s="62"/>
    </row>
    <row r="704" spans="2:3" ht="17.25" customHeight="1">
      <c r="B704" s="61"/>
      <c r="C704" s="62"/>
    </row>
    <row r="705" spans="2:3" ht="17.25" customHeight="1">
      <c r="B705" s="61"/>
      <c r="C705" s="62"/>
    </row>
    <row r="706" spans="2:3" ht="17.25" customHeight="1">
      <c r="B706" s="61"/>
      <c r="C706" s="62"/>
    </row>
    <row r="707" spans="2:3" ht="17.25" customHeight="1">
      <c r="B707" s="61"/>
      <c r="C707" s="62"/>
    </row>
    <row r="708" spans="2:3" ht="17.25" customHeight="1">
      <c r="B708" s="61"/>
      <c r="C708" s="62"/>
    </row>
    <row r="709" spans="2:3" ht="17.25" customHeight="1">
      <c r="B709" s="61"/>
      <c r="C709" s="62"/>
    </row>
    <row r="710" spans="2:3" ht="17.25" customHeight="1">
      <c r="B710" s="61"/>
      <c r="C710" s="62"/>
    </row>
    <row r="711" spans="2:3" ht="17.25" customHeight="1">
      <c r="B711" s="61"/>
      <c r="C711" s="62"/>
    </row>
    <row r="712" spans="2:3" ht="17.25" customHeight="1">
      <c r="B712" s="61"/>
      <c r="C712" s="62"/>
    </row>
    <row r="713" spans="2:3" ht="17.25" customHeight="1">
      <c r="B713" s="61"/>
      <c r="C713" s="62"/>
    </row>
    <row r="714" spans="2:3" ht="17.25" customHeight="1">
      <c r="B714" s="61"/>
      <c r="C714" s="62"/>
    </row>
    <row r="715" spans="2:3" ht="17.25" customHeight="1">
      <c r="B715" s="61"/>
      <c r="C715" s="62"/>
    </row>
    <row r="716" spans="2:3" ht="17.25" customHeight="1">
      <c r="B716" s="61"/>
      <c r="C716" s="62"/>
    </row>
    <row r="717" spans="2:3" ht="17.25" customHeight="1">
      <c r="B717" s="61"/>
      <c r="C717" s="62"/>
    </row>
    <row r="718" spans="2:3" ht="17.25" customHeight="1">
      <c r="B718" s="61"/>
      <c r="C718" s="62"/>
    </row>
    <row r="719" spans="2:3" ht="17.25" customHeight="1">
      <c r="B719" s="61"/>
      <c r="C719" s="62"/>
    </row>
    <row r="720" spans="2:3" ht="17.25" customHeight="1">
      <c r="B720" s="61"/>
      <c r="C720" s="62"/>
    </row>
    <row r="721" spans="2:3" ht="17.25" customHeight="1">
      <c r="B721" s="61"/>
      <c r="C721" s="62"/>
    </row>
    <row r="722" spans="2:3" ht="17.25" customHeight="1">
      <c r="B722" s="61"/>
      <c r="C722" s="62"/>
    </row>
    <row r="723" spans="2:3" ht="17.25" customHeight="1">
      <c r="B723" s="61"/>
      <c r="C723" s="62"/>
    </row>
    <row r="724" spans="2:3" ht="17.25" customHeight="1">
      <c r="B724" s="61"/>
      <c r="C724" s="62"/>
    </row>
    <row r="725" spans="2:3" ht="17.25" customHeight="1">
      <c r="B725" s="61"/>
      <c r="C725" s="62"/>
    </row>
    <row r="726" spans="2:3" ht="17.25" customHeight="1">
      <c r="B726" s="61"/>
      <c r="C726" s="62"/>
    </row>
    <row r="727" spans="2:3" ht="17.25" customHeight="1">
      <c r="B727" s="61"/>
      <c r="C727" s="62"/>
    </row>
    <row r="728" spans="2:3" ht="17.25" customHeight="1">
      <c r="B728" s="61"/>
      <c r="C728" s="62"/>
    </row>
    <row r="729" spans="2:3" ht="17.25" customHeight="1">
      <c r="B729" s="61"/>
      <c r="C729" s="62"/>
    </row>
    <row r="730" spans="2:3" ht="17.25" customHeight="1">
      <c r="B730" s="61"/>
      <c r="C730" s="62"/>
    </row>
    <row r="731" spans="2:3" ht="17.25" customHeight="1">
      <c r="B731" s="61"/>
      <c r="C731" s="62"/>
    </row>
    <row r="732" spans="2:3" ht="17.25" customHeight="1">
      <c r="B732" s="61"/>
      <c r="C732" s="62"/>
    </row>
    <row r="733" spans="2:3" ht="17.25" customHeight="1">
      <c r="B733" s="61"/>
      <c r="C733" s="62"/>
    </row>
    <row r="734" spans="2:3" ht="17.25" customHeight="1">
      <c r="B734" s="61"/>
      <c r="C734" s="62"/>
    </row>
    <row r="735" spans="2:3" ht="17.25" customHeight="1">
      <c r="B735" s="61"/>
      <c r="C735" s="62"/>
    </row>
    <row r="736" spans="2:3" ht="17.25" customHeight="1">
      <c r="B736" s="61"/>
      <c r="C736" s="62"/>
    </row>
    <row r="737" spans="2:3" ht="17.25" customHeight="1">
      <c r="B737" s="61"/>
      <c r="C737" s="62"/>
    </row>
    <row r="738" spans="2:3" ht="17.25" customHeight="1">
      <c r="B738" s="61"/>
      <c r="C738" s="62"/>
    </row>
    <row r="739" spans="2:3" ht="17.25" customHeight="1">
      <c r="B739" s="61"/>
      <c r="C739" s="62"/>
    </row>
    <row r="740" spans="2:3" ht="17.25" customHeight="1">
      <c r="B740" s="61"/>
      <c r="C740" s="62"/>
    </row>
    <row r="741" spans="2:3" ht="17.25" customHeight="1">
      <c r="B741" s="61"/>
      <c r="C741" s="62"/>
    </row>
    <row r="742" spans="2:3" ht="17.25" customHeight="1">
      <c r="B742" s="61"/>
      <c r="C742" s="62"/>
    </row>
    <row r="743" spans="2:3" ht="17.25" customHeight="1">
      <c r="B743" s="61"/>
      <c r="C743" s="62"/>
    </row>
    <row r="744" spans="2:3" ht="17.25" customHeight="1">
      <c r="B744" s="61"/>
      <c r="C744" s="62"/>
    </row>
    <row r="745" spans="2:3" ht="17.25" customHeight="1">
      <c r="B745" s="61"/>
      <c r="C745" s="62"/>
    </row>
    <row r="746" spans="2:3" ht="17.25" customHeight="1">
      <c r="B746" s="61"/>
      <c r="C746" s="62"/>
    </row>
    <row r="747" spans="2:3" ht="17.25" customHeight="1">
      <c r="B747" s="61"/>
      <c r="C747" s="62"/>
    </row>
    <row r="748" spans="2:3" ht="17.25" customHeight="1">
      <c r="B748" s="61"/>
      <c r="C748" s="62"/>
    </row>
    <row r="749" spans="2:3" ht="17.25" customHeight="1">
      <c r="B749" s="61"/>
      <c r="C749" s="62"/>
    </row>
    <row r="750" spans="2:3" ht="17.25" customHeight="1">
      <c r="B750" s="61"/>
      <c r="C750" s="62"/>
    </row>
    <row r="751" spans="2:3" ht="17.25" customHeight="1">
      <c r="B751" s="61"/>
      <c r="C751" s="62"/>
    </row>
    <row r="752" spans="2:3" ht="17.25" customHeight="1">
      <c r="B752" s="61"/>
      <c r="C752" s="62"/>
    </row>
    <row r="753" spans="2:3" ht="17.25" customHeight="1">
      <c r="B753" s="61"/>
      <c r="C753" s="62"/>
    </row>
    <row r="754" spans="2:3" ht="17.25" customHeight="1">
      <c r="B754" s="61"/>
      <c r="C754" s="62"/>
    </row>
    <row r="755" spans="2:3" ht="17.25" customHeight="1">
      <c r="B755" s="61"/>
      <c r="C755" s="62"/>
    </row>
    <row r="756" spans="2:3" ht="17.25" customHeight="1">
      <c r="B756" s="61"/>
      <c r="C756" s="62"/>
    </row>
    <row r="757" spans="2:3" ht="17.25" customHeight="1">
      <c r="B757" s="61"/>
      <c r="C757" s="62"/>
    </row>
    <row r="758" spans="2:3" ht="17.25" customHeight="1">
      <c r="B758" s="61"/>
      <c r="C758" s="62"/>
    </row>
    <row r="759" spans="2:3" ht="17.25" customHeight="1">
      <c r="B759" s="61"/>
      <c r="C759" s="62"/>
    </row>
    <row r="760" spans="2:3" ht="17.25" customHeight="1">
      <c r="B760" s="61"/>
      <c r="C760" s="62"/>
    </row>
    <row r="761" spans="2:3" ht="17.25" customHeight="1">
      <c r="B761" s="61"/>
      <c r="C761" s="62"/>
    </row>
    <row r="762" spans="2:3" ht="17.25" customHeight="1">
      <c r="B762" s="61"/>
      <c r="C762" s="62"/>
    </row>
    <row r="763" spans="2:3" ht="17.25" customHeight="1">
      <c r="B763" s="61"/>
      <c r="C763" s="62"/>
    </row>
    <row r="764" spans="2:3" ht="17.25" customHeight="1">
      <c r="B764" s="61"/>
      <c r="C764" s="62"/>
    </row>
    <row r="765" spans="2:3" ht="17.25" customHeight="1">
      <c r="B765" s="61"/>
      <c r="C765" s="62"/>
    </row>
    <row r="766" spans="2:3" ht="17.25" customHeight="1">
      <c r="B766" s="61"/>
      <c r="C766" s="62"/>
    </row>
    <row r="767" spans="2:3" ht="17.25" customHeight="1">
      <c r="B767" s="61"/>
      <c r="C767" s="62"/>
    </row>
    <row r="768" spans="2:3" ht="17.25" customHeight="1">
      <c r="B768" s="61"/>
      <c r="C768" s="62"/>
    </row>
    <row r="769" spans="2:3" ht="17.25" customHeight="1">
      <c r="B769" s="61"/>
      <c r="C769" s="62"/>
    </row>
    <row r="770" spans="2:3" ht="17.25" customHeight="1">
      <c r="B770" s="61"/>
      <c r="C770" s="62"/>
    </row>
    <row r="771" spans="2:3" ht="17.25" customHeight="1">
      <c r="B771" s="61"/>
      <c r="C771" s="62"/>
    </row>
    <row r="772" spans="2:3" ht="17.25" customHeight="1">
      <c r="B772" s="61"/>
      <c r="C772" s="62"/>
    </row>
    <row r="773" spans="2:3" ht="17.25" customHeight="1">
      <c r="B773" s="61"/>
      <c r="C773" s="62"/>
    </row>
    <row r="774" spans="2:3" ht="17.25" customHeight="1">
      <c r="B774" s="61"/>
      <c r="C774" s="62"/>
    </row>
    <row r="775" spans="2:3" ht="17.25" customHeight="1">
      <c r="B775" s="61"/>
      <c r="C775" s="62"/>
    </row>
    <row r="776" spans="2:3" ht="17.25" customHeight="1">
      <c r="B776" s="61"/>
      <c r="C776" s="62"/>
    </row>
    <row r="777" spans="2:3" ht="17.25" customHeight="1">
      <c r="B777" s="61"/>
      <c r="C777" s="62"/>
    </row>
    <row r="778" spans="2:3" ht="17.25" customHeight="1">
      <c r="B778" s="61"/>
      <c r="C778" s="62"/>
    </row>
    <row r="779" spans="2:3" ht="17.25" customHeight="1">
      <c r="B779" s="61"/>
      <c r="C779" s="62"/>
    </row>
    <row r="780" spans="2:3" ht="17.25" customHeight="1">
      <c r="B780" s="61"/>
      <c r="C780" s="62"/>
    </row>
    <row r="781" spans="2:3" ht="17.25" customHeight="1">
      <c r="B781" s="61"/>
      <c r="C781" s="62"/>
    </row>
    <row r="782" spans="2:3" ht="17.25" customHeight="1">
      <c r="B782" s="61"/>
      <c r="C782" s="62"/>
    </row>
    <row r="783" spans="2:3" ht="17.25" customHeight="1">
      <c r="B783" s="61"/>
      <c r="C783" s="62"/>
    </row>
    <row r="784" spans="2:3" ht="17.25" customHeight="1">
      <c r="B784" s="61"/>
      <c r="C784" s="62"/>
    </row>
    <row r="785" spans="2:3" ht="17.25" customHeight="1">
      <c r="B785" s="61"/>
      <c r="C785" s="62"/>
    </row>
    <row r="786" spans="2:3" ht="17.25" customHeight="1">
      <c r="B786" s="61"/>
      <c r="C786" s="62"/>
    </row>
    <row r="787" spans="2:3" ht="17.25" customHeight="1">
      <c r="B787" s="61"/>
      <c r="C787" s="62"/>
    </row>
    <row r="788" spans="2:3" ht="17.25" customHeight="1">
      <c r="B788" s="61"/>
      <c r="C788" s="62"/>
    </row>
    <row r="789" spans="2:3" ht="17.25" customHeight="1">
      <c r="B789" s="61"/>
      <c r="C789" s="62"/>
    </row>
    <row r="790" spans="2:3" ht="17.25" customHeight="1">
      <c r="B790" s="61"/>
      <c r="C790" s="62"/>
    </row>
    <row r="791" spans="2:3" ht="17.25" customHeight="1">
      <c r="B791" s="61"/>
      <c r="C791" s="62"/>
    </row>
    <row r="792" spans="2:3" ht="17.25" customHeight="1">
      <c r="B792" s="61"/>
      <c r="C792" s="62"/>
    </row>
    <row r="793" spans="2:3" ht="17.25" customHeight="1">
      <c r="B793" s="61"/>
      <c r="C793" s="62"/>
    </row>
    <row r="794" spans="2:3" ht="17.25" customHeight="1">
      <c r="B794" s="61"/>
      <c r="C794" s="62"/>
    </row>
    <row r="795" spans="2:3" ht="17.25" customHeight="1">
      <c r="B795" s="61"/>
      <c r="C795" s="62"/>
    </row>
    <row r="796" spans="2:3" ht="17.25" customHeight="1">
      <c r="B796" s="61"/>
      <c r="C796" s="62"/>
    </row>
    <row r="797" spans="2:3" ht="17.25" customHeight="1">
      <c r="B797" s="61"/>
      <c r="C797" s="62"/>
    </row>
    <row r="798" spans="2:3" ht="17.25" customHeight="1">
      <c r="B798" s="61"/>
      <c r="C798" s="62"/>
    </row>
    <row r="799" spans="2:3" ht="17.25" customHeight="1">
      <c r="B799" s="61"/>
      <c r="C799" s="62"/>
    </row>
    <row r="800" spans="2:3" ht="17.25" customHeight="1">
      <c r="B800" s="61"/>
      <c r="C800" s="62"/>
    </row>
    <row r="801" spans="2:3" ht="17.25" customHeight="1">
      <c r="B801" s="61"/>
      <c r="C801" s="62"/>
    </row>
    <row r="802" spans="2:3" ht="17.25" customHeight="1">
      <c r="B802" s="61"/>
      <c r="C802" s="62"/>
    </row>
    <row r="803" spans="2:3" ht="17.25" customHeight="1">
      <c r="B803" s="61"/>
      <c r="C803" s="62"/>
    </row>
    <row r="804" spans="2:3" ht="17.25" customHeight="1">
      <c r="B804" s="61"/>
      <c r="C804" s="62"/>
    </row>
    <row r="805" spans="2:3" ht="17.25" customHeight="1">
      <c r="B805" s="61"/>
      <c r="C805" s="62"/>
    </row>
    <row r="806" spans="2:3" ht="17.25" customHeight="1">
      <c r="B806" s="61"/>
      <c r="C806" s="62"/>
    </row>
    <row r="807" spans="2:3" ht="17.25" customHeight="1">
      <c r="B807" s="61"/>
      <c r="C807" s="62"/>
    </row>
    <row r="808" spans="2:3" ht="17.25" customHeight="1">
      <c r="B808" s="61"/>
      <c r="C808" s="62"/>
    </row>
    <row r="809" spans="2:3" ht="17.25" customHeight="1">
      <c r="B809" s="61"/>
      <c r="C809" s="62"/>
    </row>
    <row r="810" spans="2:3" ht="17.25" customHeight="1">
      <c r="B810" s="61"/>
      <c r="C810" s="62"/>
    </row>
    <row r="811" spans="2:3" ht="17.25" customHeight="1">
      <c r="B811" s="61"/>
      <c r="C811" s="62"/>
    </row>
    <row r="812" spans="2:3" ht="17.25" customHeight="1">
      <c r="B812" s="61"/>
      <c r="C812" s="62"/>
    </row>
    <row r="813" spans="2:3" ht="17.25" customHeight="1">
      <c r="B813" s="61"/>
      <c r="C813" s="62"/>
    </row>
    <row r="814" spans="2:3" ht="17.25" customHeight="1">
      <c r="B814" s="61"/>
      <c r="C814" s="62"/>
    </row>
    <row r="815" spans="2:3" ht="17.25" customHeight="1">
      <c r="B815" s="61"/>
      <c r="C815" s="62"/>
    </row>
    <row r="816" spans="2:3" ht="17.25" customHeight="1">
      <c r="B816" s="61"/>
      <c r="C816" s="62"/>
    </row>
    <row r="817" spans="2:3" ht="17.25" customHeight="1">
      <c r="B817" s="61"/>
      <c r="C817" s="62"/>
    </row>
    <row r="818" spans="2:3" ht="17.25" customHeight="1">
      <c r="B818" s="61"/>
      <c r="C818" s="62"/>
    </row>
    <row r="819" spans="2:3" ht="17.25" customHeight="1">
      <c r="B819" s="61"/>
      <c r="C819" s="62"/>
    </row>
    <row r="820" spans="2:3" ht="17.25" customHeight="1">
      <c r="B820" s="61"/>
      <c r="C820" s="62"/>
    </row>
    <row r="821" spans="2:3" ht="17.25" customHeight="1">
      <c r="B821" s="61"/>
      <c r="C821" s="62"/>
    </row>
    <row r="822" spans="2:3" ht="17.25" customHeight="1">
      <c r="B822" s="61"/>
      <c r="C822" s="62"/>
    </row>
    <row r="823" spans="2:3" ht="17.25" customHeight="1">
      <c r="B823" s="61"/>
      <c r="C823" s="62"/>
    </row>
    <row r="824" spans="2:3" ht="17.25" customHeight="1">
      <c r="B824" s="61"/>
      <c r="C824" s="62"/>
    </row>
    <row r="825" spans="2:3" ht="17.25" customHeight="1">
      <c r="B825" s="61"/>
      <c r="C825" s="62"/>
    </row>
    <row r="826" spans="2:3" ht="17.25" customHeight="1">
      <c r="B826" s="61"/>
      <c r="C826" s="62"/>
    </row>
    <row r="827" spans="2:3" ht="17.25" customHeight="1">
      <c r="B827" s="61"/>
      <c r="C827" s="62"/>
    </row>
    <row r="828" spans="2:3" ht="17.25" customHeight="1">
      <c r="B828" s="61"/>
      <c r="C828" s="62"/>
    </row>
    <row r="829" spans="2:3" ht="17.25" customHeight="1">
      <c r="B829" s="61"/>
      <c r="C829" s="62"/>
    </row>
    <row r="830" spans="2:3" ht="17.25" customHeight="1">
      <c r="B830" s="61"/>
      <c r="C830" s="62"/>
    </row>
    <row r="831" spans="2:3" ht="17.25" customHeight="1">
      <c r="B831" s="61"/>
      <c r="C831" s="62"/>
    </row>
    <row r="832" spans="2:3" ht="17.25" customHeight="1">
      <c r="B832" s="61"/>
      <c r="C832" s="62"/>
    </row>
    <row r="833" spans="2:3" ht="17.25" customHeight="1">
      <c r="B833" s="61"/>
      <c r="C833" s="62"/>
    </row>
    <row r="834" spans="2:3" ht="17.25" customHeight="1">
      <c r="B834" s="61"/>
      <c r="C834" s="62"/>
    </row>
    <row r="835" spans="2:3" ht="17.25" customHeight="1">
      <c r="B835" s="61"/>
      <c r="C835" s="62"/>
    </row>
    <row r="836" spans="2:3" ht="17.25" customHeight="1">
      <c r="B836" s="61"/>
      <c r="C836" s="62"/>
    </row>
    <row r="837" spans="2:3" ht="17.25" customHeight="1">
      <c r="B837" s="61"/>
      <c r="C837" s="62"/>
    </row>
    <row r="838" spans="2:3" ht="17.25" customHeight="1">
      <c r="B838" s="61"/>
      <c r="C838" s="62"/>
    </row>
    <row r="839" spans="2:3" ht="17.25" customHeight="1">
      <c r="B839" s="61"/>
      <c r="C839" s="62"/>
    </row>
    <row r="840" spans="2:3" ht="17.25" customHeight="1">
      <c r="B840" s="61"/>
      <c r="C840" s="62"/>
    </row>
    <row r="841" spans="2:3" ht="17.25" customHeight="1">
      <c r="B841" s="61"/>
      <c r="C841" s="62"/>
    </row>
    <row r="842" spans="2:3" ht="17.25" customHeight="1">
      <c r="B842" s="61"/>
      <c r="C842" s="62"/>
    </row>
    <row r="843" spans="2:3" ht="17.25" customHeight="1">
      <c r="B843" s="61"/>
      <c r="C843" s="62"/>
    </row>
    <row r="844" spans="2:3" ht="17.25" customHeight="1">
      <c r="B844" s="61"/>
      <c r="C844" s="62"/>
    </row>
    <row r="845" spans="2:3" ht="17.25" customHeight="1">
      <c r="B845" s="61"/>
      <c r="C845" s="62"/>
    </row>
    <row r="846" spans="2:3" ht="17.25" customHeight="1">
      <c r="B846" s="61"/>
      <c r="C846" s="62"/>
    </row>
    <row r="847" spans="2:3" ht="17.25" customHeight="1">
      <c r="B847" s="61"/>
      <c r="C847" s="62"/>
    </row>
    <row r="848" spans="2:3" ht="17.25" customHeight="1">
      <c r="B848" s="61"/>
      <c r="C848" s="62"/>
    </row>
    <row r="849" spans="2:3" ht="17.25" customHeight="1">
      <c r="B849" s="61"/>
      <c r="C849" s="62"/>
    </row>
    <row r="850" spans="2:3" ht="17.25" customHeight="1">
      <c r="B850" s="61"/>
      <c r="C850" s="62"/>
    </row>
    <row r="851" spans="2:3" ht="17.25" customHeight="1">
      <c r="B851" s="61"/>
      <c r="C851" s="62"/>
    </row>
    <row r="852" spans="2:3" ht="17.25" customHeight="1">
      <c r="B852" s="61"/>
      <c r="C852" s="62"/>
    </row>
    <row r="853" spans="2:3" ht="17.25" customHeight="1">
      <c r="B853" s="61"/>
      <c r="C853" s="62"/>
    </row>
    <row r="854" spans="2:3" ht="17.25" customHeight="1">
      <c r="B854" s="61"/>
      <c r="C854" s="62"/>
    </row>
    <row r="855" spans="2:3" ht="17.25" customHeight="1">
      <c r="B855" s="61"/>
      <c r="C855" s="62"/>
    </row>
    <row r="856" spans="2:3" ht="17.25" customHeight="1">
      <c r="B856" s="61"/>
      <c r="C856" s="62"/>
    </row>
    <row r="857" spans="2:3" ht="17.25" customHeight="1">
      <c r="B857" s="61"/>
      <c r="C857" s="62"/>
    </row>
    <row r="858" spans="2:3" ht="17.25" customHeight="1">
      <c r="B858" s="61"/>
      <c r="C858" s="62"/>
    </row>
    <row r="859" spans="2:3" ht="17.25" customHeight="1">
      <c r="B859" s="61"/>
      <c r="C859" s="62"/>
    </row>
    <row r="860" spans="2:3" ht="17.25" customHeight="1">
      <c r="B860" s="61"/>
      <c r="C860" s="62"/>
    </row>
    <row r="861" spans="2:3" ht="17.25" customHeight="1">
      <c r="B861" s="61"/>
      <c r="C861" s="62"/>
    </row>
    <row r="862" spans="2:3" ht="17.25" customHeight="1">
      <c r="B862" s="61"/>
      <c r="C862" s="62"/>
    </row>
    <row r="863" spans="2:3" ht="17.25" customHeight="1">
      <c r="B863" s="61"/>
      <c r="C863" s="62"/>
    </row>
    <row r="864" spans="2:3" ht="17.25" customHeight="1">
      <c r="B864" s="61"/>
      <c r="C864" s="62"/>
    </row>
    <row r="865" spans="2:3" ht="17.25" customHeight="1">
      <c r="B865" s="61"/>
      <c r="C865" s="62"/>
    </row>
    <row r="866" spans="2:3" ht="17.25" customHeight="1">
      <c r="B866" s="61"/>
      <c r="C866" s="62"/>
    </row>
    <row r="867" spans="2:3" ht="17.25" customHeight="1">
      <c r="B867" s="61"/>
      <c r="C867" s="62"/>
    </row>
    <row r="868" spans="2:3" ht="17.25" customHeight="1">
      <c r="B868" s="61"/>
      <c r="C868" s="62"/>
    </row>
    <row r="869" spans="2:3" ht="17.25" customHeight="1">
      <c r="B869" s="61"/>
      <c r="C869" s="62"/>
    </row>
    <row r="870" spans="2:3" ht="17.25" customHeight="1">
      <c r="B870" s="61"/>
      <c r="C870" s="62"/>
    </row>
    <row r="871" spans="2:3" ht="17.25" customHeight="1">
      <c r="B871" s="61"/>
      <c r="C871" s="62"/>
    </row>
    <row r="872" spans="2:3" ht="17.25" customHeight="1">
      <c r="B872" s="61"/>
      <c r="C872" s="62"/>
    </row>
    <row r="873" spans="2:3" ht="17.25" customHeight="1">
      <c r="B873" s="61"/>
      <c r="C873" s="62"/>
    </row>
    <row r="874" spans="2:3" ht="17.25" customHeight="1">
      <c r="B874" s="61"/>
      <c r="C874" s="62"/>
    </row>
    <row r="875" spans="2:3" ht="17.25" customHeight="1">
      <c r="B875" s="61"/>
      <c r="C875" s="62"/>
    </row>
    <row r="876" spans="2:3" ht="17.25" customHeight="1">
      <c r="B876" s="61"/>
      <c r="C876" s="62"/>
    </row>
    <row r="877" spans="2:3" ht="17.25" customHeight="1">
      <c r="B877" s="61"/>
      <c r="C877" s="62"/>
    </row>
    <row r="878" spans="2:3" ht="17.25" customHeight="1">
      <c r="B878" s="61"/>
      <c r="C878" s="62"/>
    </row>
    <row r="879" spans="2:3" ht="17.25" customHeight="1">
      <c r="B879" s="61"/>
      <c r="C879" s="62"/>
    </row>
    <row r="880" spans="2:3" ht="17.25" customHeight="1">
      <c r="B880" s="61"/>
      <c r="C880" s="62"/>
    </row>
    <row r="881" spans="2:3" ht="17.25" customHeight="1">
      <c r="B881" s="61"/>
      <c r="C881" s="62"/>
    </row>
    <row r="882" spans="2:3" ht="17.25" customHeight="1">
      <c r="B882" s="61"/>
      <c r="C882" s="62"/>
    </row>
    <row r="883" spans="2:3" ht="17.25" customHeight="1">
      <c r="B883" s="61"/>
      <c r="C883" s="62"/>
    </row>
    <row r="884" spans="2:3" ht="17.25" customHeight="1">
      <c r="B884" s="61"/>
      <c r="C884" s="62"/>
    </row>
    <row r="885" spans="2:3" ht="17.25" customHeight="1">
      <c r="B885" s="61"/>
      <c r="C885" s="62"/>
    </row>
    <row r="886" spans="2:3" ht="17.25" customHeight="1">
      <c r="B886" s="61"/>
      <c r="C886" s="62"/>
    </row>
    <row r="887" spans="2:3" ht="17.25" customHeight="1">
      <c r="B887" s="61"/>
      <c r="C887" s="62"/>
    </row>
    <row r="888" spans="2:3" ht="17.25" customHeight="1">
      <c r="B888" s="61"/>
      <c r="C888" s="62"/>
    </row>
    <row r="889" spans="2:3" ht="17.25" customHeight="1">
      <c r="B889" s="61"/>
      <c r="C889" s="62"/>
    </row>
    <row r="890" spans="2:3" ht="17.25" customHeight="1">
      <c r="B890" s="61"/>
      <c r="C890" s="62"/>
    </row>
    <row r="891" spans="2:3" ht="17.25" customHeight="1">
      <c r="B891" s="61"/>
      <c r="C891" s="62"/>
    </row>
    <row r="892" spans="2:3" ht="17.25" customHeight="1">
      <c r="B892" s="61"/>
      <c r="C892" s="62"/>
    </row>
    <row r="893" spans="2:3" ht="17.25" customHeight="1">
      <c r="B893" s="61"/>
      <c r="C893" s="62"/>
    </row>
    <row r="894" spans="2:3" ht="17.25" customHeight="1">
      <c r="B894" s="61"/>
      <c r="C894" s="62"/>
    </row>
    <row r="895" spans="2:3" ht="17.25" customHeight="1">
      <c r="B895" s="61"/>
      <c r="C895" s="62"/>
    </row>
    <row r="896" spans="2:3" ht="17.25" customHeight="1">
      <c r="B896" s="61"/>
      <c r="C896" s="62"/>
    </row>
    <row r="897" spans="2:3" ht="17.25" customHeight="1">
      <c r="B897" s="61"/>
      <c r="C897" s="62"/>
    </row>
    <row r="898" spans="2:3" ht="17.25" customHeight="1">
      <c r="B898" s="61"/>
      <c r="C898" s="62"/>
    </row>
    <row r="899" spans="2:3" ht="17.25" customHeight="1">
      <c r="B899" s="61"/>
      <c r="C899" s="62"/>
    </row>
    <row r="900" spans="2:3" ht="17.25" customHeight="1">
      <c r="B900" s="61"/>
      <c r="C900" s="62"/>
    </row>
    <row r="901" spans="2:3" ht="17.25" customHeight="1">
      <c r="B901" s="61"/>
      <c r="C901" s="62"/>
    </row>
    <row r="902" spans="2:3" ht="17.25" customHeight="1">
      <c r="B902" s="61"/>
      <c r="C902" s="62"/>
    </row>
    <row r="903" spans="2:3" ht="17.25" customHeight="1">
      <c r="B903" s="61"/>
      <c r="C903" s="62"/>
    </row>
    <row r="904" spans="2:3" ht="17.25" customHeight="1">
      <c r="B904" s="61"/>
      <c r="C904" s="62"/>
    </row>
    <row r="905" spans="2:3" ht="17.25" customHeight="1">
      <c r="B905" s="61"/>
      <c r="C905" s="62"/>
    </row>
    <row r="906" spans="2:3" ht="17.25" customHeight="1">
      <c r="B906" s="61"/>
      <c r="C906" s="62"/>
    </row>
    <row r="907" spans="2:3" ht="17.25" customHeight="1">
      <c r="B907" s="61"/>
      <c r="C907" s="62"/>
    </row>
    <row r="908" spans="2:3" ht="17.25" customHeight="1">
      <c r="B908" s="61"/>
      <c r="C908" s="62"/>
    </row>
    <row r="909" spans="2:3" ht="17.25" customHeight="1">
      <c r="B909" s="61"/>
      <c r="C909" s="62"/>
    </row>
    <row r="910" spans="2:3" ht="17.25" customHeight="1">
      <c r="B910" s="61"/>
      <c r="C910" s="62"/>
    </row>
    <row r="911" spans="2:3" ht="17.25" customHeight="1">
      <c r="B911" s="61"/>
      <c r="C911" s="62"/>
    </row>
    <row r="912" spans="2:3" ht="17.25" customHeight="1">
      <c r="B912" s="61"/>
      <c r="C912" s="62"/>
    </row>
    <row r="913" spans="2:3" ht="17.25" customHeight="1">
      <c r="B913" s="61"/>
      <c r="C913" s="62"/>
    </row>
    <row r="914" spans="2:3" ht="17.25" customHeight="1">
      <c r="B914" s="61"/>
      <c r="C914" s="62"/>
    </row>
    <row r="915" spans="2:3" ht="17.25" customHeight="1">
      <c r="B915" s="61"/>
      <c r="C915" s="62"/>
    </row>
    <row r="916" spans="2:3" ht="17.25" customHeight="1">
      <c r="B916" s="61"/>
      <c r="C916" s="62"/>
    </row>
    <row r="917" spans="2:3" ht="17.25" customHeight="1">
      <c r="B917" s="61"/>
      <c r="C917" s="62"/>
    </row>
    <row r="918" spans="2:3" ht="17.25" customHeight="1">
      <c r="B918" s="61"/>
      <c r="C918" s="62"/>
    </row>
    <row r="919" spans="2:3" ht="17.25" customHeight="1">
      <c r="B919" s="61"/>
      <c r="C919" s="62"/>
    </row>
    <row r="920" spans="2:3" ht="17.25" customHeight="1">
      <c r="B920" s="61"/>
      <c r="C920" s="62"/>
    </row>
    <row r="921" spans="2:3" ht="17.25" customHeight="1">
      <c r="B921" s="61"/>
      <c r="C921" s="62"/>
    </row>
    <row r="922" spans="2:3" ht="17.25" customHeight="1">
      <c r="B922" s="61"/>
      <c r="C922" s="62"/>
    </row>
    <row r="923" spans="2:3" ht="17.25" customHeight="1">
      <c r="B923" s="61"/>
      <c r="C923" s="62"/>
    </row>
    <row r="924" spans="2:3" ht="17.25" customHeight="1">
      <c r="B924" s="61"/>
      <c r="C924" s="62"/>
    </row>
    <row r="925" spans="2:3" ht="17.25" customHeight="1">
      <c r="B925" s="61"/>
      <c r="C925" s="62"/>
    </row>
    <row r="926" spans="2:3" ht="17.25" customHeight="1">
      <c r="B926" s="61"/>
      <c r="C926" s="62"/>
    </row>
    <row r="927" spans="2:3" ht="17.25" customHeight="1">
      <c r="B927" s="61"/>
      <c r="C927" s="62"/>
    </row>
    <row r="928" spans="2:3" ht="17.25" customHeight="1">
      <c r="B928" s="61"/>
      <c r="C928" s="62"/>
    </row>
    <row r="929" spans="2:3" ht="17.25" customHeight="1">
      <c r="B929" s="61"/>
      <c r="C929" s="62"/>
    </row>
    <row r="930" spans="2:3" ht="17.25" customHeight="1">
      <c r="B930" s="61"/>
      <c r="C930" s="62"/>
    </row>
    <row r="931" spans="2:3" ht="17.25" customHeight="1">
      <c r="B931" s="61"/>
      <c r="C931" s="62"/>
    </row>
    <row r="932" spans="2:3" ht="17.25" customHeight="1">
      <c r="B932" s="61"/>
      <c r="C932" s="62"/>
    </row>
    <row r="933" spans="2:3" ht="17.25" customHeight="1">
      <c r="B933" s="61"/>
      <c r="C933" s="62"/>
    </row>
    <row r="934" spans="2:3" ht="17.25" customHeight="1">
      <c r="B934" s="61"/>
      <c r="C934" s="62"/>
    </row>
    <row r="935" spans="2:3" ht="17.25" customHeight="1">
      <c r="B935" s="61"/>
      <c r="C935" s="62"/>
    </row>
    <row r="936" spans="2:3" ht="17.25" customHeight="1">
      <c r="B936" s="61"/>
      <c r="C936" s="62"/>
    </row>
    <row r="937" spans="2:3" ht="17.25" customHeight="1">
      <c r="B937" s="61"/>
      <c r="C937" s="62"/>
    </row>
    <row r="938" spans="2:3" ht="17.25" customHeight="1">
      <c r="B938" s="61"/>
      <c r="C938" s="62"/>
    </row>
    <row r="939" spans="2:3" ht="17.25" customHeight="1">
      <c r="B939" s="61"/>
      <c r="C939" s="62"/>
    </row>
    <row r="940" spans="2:3" ht="17.25" customHeight="1">
      <c r="B940" s="61"/>
      <c r="C940" s="62"/>
    </row>
    <row r="941" spans="2:3" ht="17.25" customHeight="1">
      <c r="B941" s="61"/>
      <c r="C941" s="62"/>
    </row>
    <row r="942" spans="2:3" ht="17.25" customHeight="1">
      <c r="B942" s="61"/>
      <c r="C942" s="62"/>
    </row>
    <row r="943" spans="2:3" ht="17.25" customHeight="1">
      <c r="B943" s="61"/>
      <c r="C943" s="62"/>
    </row>
    <row r="944" spans="2:3" ht="17.25" customHeight="1">
      <c r="B944" s="61"/>
      <c r="C944" s="62"/>
    </row>
    <row r="945" spans="2:3" ht="17.25" customHeight="1">
      <c r="B945" s="61"/>
      <c r="C945" s="62"/>
    </row>
    <row r="946" spans="2:3" ht="17.25" customHeight="1">
      <c r="B946" s="61"/>
      <c r="C946" s="62"/>
    </row>
    <row r="947" spans="2:3" ht="17.25" customHeight="1">
      <c r="B947" s="61"/>
      <c r="C947" s="62"/>
    </row>
    <row r="948" spans="2:3" ht="17.25" customHeight="1">
      <c r="B948" s="61"/>
      <c r="C948" s="62"/>
    </row>
    <row r="949" spans="2:3" ht="17.25" customHeight="1">
      <c r="B949" s="61"/>
      <c r="C949" s="62"/>
    </row>
    <row r="950" spans="2:3" ht="17.25" customHeight="1">
      <c r="B950" s="61"/>
      <c r="C950" s="62"/>
    </row>
    <row r="951" spans="2:3" ht="17.25" customHeight="1">
      <c r="B951" s="61"/>
      <c r="C951" s="62"/>
    </row>
    <row r="952" spans="2:3" ht="17.25" customHeight="1">
      <c r="B952" s="61"/>
      <c r="C952" s="62"/>
    </row>
    <row r="953" spans="2:3" ht="17.25" customHeight="1">
      <c r="B953" s="61"/>
      <c r="C953" s="62"/>
    </row>
    <row r="954" spans="2:3" ht="17.25" customHeight="1">
      <c r="B954" s="61"/>
      <c r="C954" s="62"/>
    </row>
    <row r="955" spans="2:3" ht="17.25" customHeight="1">
      <c r="B955" s="61"/>
      <c r="C955" s="62"/>
    </row>
    <row r="956" spans="2:3" ht="17.25" customHeight="1">
      <c r="B956" s="61"/>
      <c r="C956" s="62"/>
    </row>
    <row r="957" spans="2:3" ht="17.25" customHeight="1">
      <c r="B957" s="61"/>
      <c r="C957" s="62"/>
    </row>
    <row r="958" spans="2:3" ht="17.25" customHeight="1">
      <c r="B958" s="61"/>
      <c r="C958" s="62"/>
    </row>
    <row r="959" spans="2:3" ht="17.25" customHeight="1">
      <c r="B959" s="61"/>
      <c r="C959" s="62"/>
    </row>
    <row r="960" spans="2:3" ht="17.25" customHeight="1">
      <c r="B960" s="61"/>
      <c r="C960" s="62"/>
    </row>
    <row r="961" spans="2:3" ht="17.25" customHeight="1">
      <c r="B961" s="61"/>
      <c r="C961" s="62"/>
    </row>
    <row r="962" spans="2:3" ht="17.25" customHeight="1">
      <c r="B962" s="61"/>
      <c r="C962" s="62"/>
    </row>
    <row r="963" spans="2:3" ht="17.25" customHeight="1">
      <c r="B963" s="61"/>
      <c r="C963" s="62"/>
    </row>
    <row r="964" spans="2:3" ht="17.25" customHeight="1">
      <c r="B964" s="61"/>
      <c r="C964" s="62"/>
    </row>
    <row r="965" spans="2:3" ht="17.25" customHeight="1">
      <c r="B965" s="61"/>
      <c r="C965" s="62"/>
    </row>
    <row r="966" spans="2:3" ht="17.25" customHeight="1">
      <c r="B966" s="61"/>
      <c r="C966" s="62"/>
    </row>
    <row r="967" spans="2:3" ht="17.25" customHeight="1">
      <c r="B967" s="61"/>
      <c r="C967" s="62"/>
    </row>
    <row r="968" spans="2:3" ht="17.25" customHeight="1">
      <c r="B968" s="61"/>
      <c r="C968" s="62"/>
    </row>
    <row r="969" spans="2:3" ht="17.25" customHeight="1">
      <c r="B969" s="61"/>
      <c r="C969" s="62"/>
    </row>
    <row r="970" spans="2:3" ht="17.25" customHeight="1">
      <c r="B970" s="61"/>
      <c r="C970" s="62"/>
    </row>
    <row r="971" spans="2:3" ht="17.25" customHeight="1">
      <c r="B971" s="61"/>
      <c r="C971" s="62"/>
    </row>
    <row r="972" spans="2:3" ht="17.25" customHeight="1">
      <c r="B972" s="61"/>
      <c r="C972" s="62"/>
    </row>
    <row r="973" spans="2:3" ht="17.25" customHeight="1">
      <c r="B973" s="61"/>
      <c r="C973" s="62"/>
    </row>
    <row r="974" spans="2:3" ht="17.25" customHeight="1">
      <c r="B974" s="61"/>
      <c r="C974" s="62"/>
    </row>
    <row r="975" spans="2:3" ht="17.25" customHeight="1">
      <c r="B975" s="61"/>
      <c r="C975" s="62"/>
    </row>
    <row r="976" spans="2:3" ht="17.25" customHeight="1">
      <c r="B976" s="61"/>
      <c r="C976" s="62"/>
    </row>
    <row r="977" spans="2:3" ht="17.25" customHeight="1">
      <c r="B977" s="61"/>
      <c r="C977" s="62"/>
    </row>
    <row r="978" spans="2:3" ht="17.25" customHeight="1">
      <c r="B978" s="61"/>
      <c r="C978" s="62"/>
    </row>
    <row r="979" spans="2:3" ht="17.25" customHeight="1">
      <c r="B979" s="61"/>
      <c r="C979" s="62"/>
    </row>
    <row r="980" spans="2:3" ht="17.25" customHeight="1">
      <c r="B980" s="61"/>
      <c r="C980" s="62"/>
    </row>
    <row r="981" spans="2:3" ht="17.25" customHeight="1">
      <c r="B981" s="61"/>
      <c r="C981" s="62"/>
    </row>
    <row r="982" spans="2:3" ht="17.25" customHeight="1">
      <c r="B982" s="61"/>
      <c r="C982" s="62"/>
    </row>
    <row r="983" spans="2:3" ht="17.25" customHeight="1">
      <c r="B983" s="61"/>
      <c r="C983" s="62"/>
    </row>
    <row r="984" spans="2:3" ht="17.25" customHeight="1">
      <c r="B984" s="61"/>
      <c r="C984" s="62"/>
    </row>
    <row r="985" spans="2:3" ht="17.25" customHeight="1">
      <c r="B985" s="61"/>
      <c r="C985" s="62"/>
    </row>
    <row r="986" spans="2:3" ht="17.25" customHeight="1">
      <c r="B986" s="61"/>
      <c r="C986" s="62"/>
    </row>
    <row r="987" spans="2:3" ht="17.25" customHeight="1">
      <c r="B987" s="61"/>
      <c r="C987" s="62"/>
    </row>
    <row r="988" spans="2:3" ht="17.25" customHeight="1">
      <c r="B988" s="61"/>
      <c r="C988" s="62"/>
    </row>
    <row r="989" spans="2:3" ht="17.25" customHeight="1">
      <c r="B989" s="61"/>
      <c r="C989" s="62"/>
    </row>
    <row r="990" spans="2:3" ht="17.25" customHeight="1">
      <c r="B990" s="61"/>
      <c r="C990" s="62"/>
    </row>
    <row r="991" spans="2:3" ht="17.25" customHeight="1">
      <c r="B991" s="61"/>
      <c r="C991" s="62"/>
    </row>
    <row r="992" spans="2:3" ht="17.25" customHeight="1">
      <c r="B992" s="61"/>
      <c r="C992" s="62"/>
    </row>
    <row r="993" spans="2:3" ht="17.25" customHeight="1">
      <c r="B993" s="61"/>
      <c r="C993" s="62"/>
    </row>
    <row r="994" spans="2:3" ht="17.25" customHeight="1">
      <c r="B994" s="61"/>
      <c r="C994" s="62"/>
    </row>
    <row r="995" spans="2:3" ht="17.25" customHeight="1">
      <c r="B995" s="61"/>
      <c r="C995" s="62"/>
    </row>
    <row r="996" spans="2:3" ht="17.25" customHeight="1">
      <c r="B996" s="61"/>
      <c r="C996" s="62"/>
    </row>
    <row r="997" spans="2:3" ht="17.25" customHeight="1">
      <c r="B997" s="61"/>
      <c r="C997" s="62"/>
    </row>
    <row r="998" spans="2:3" ht="17.25" customHeight="1">
      <c r="B998" s="61"/>
      <c r="C998" s="62"/>
    </row>
    <row r="999" spans="2:3" ht="17.25" customHeight="1">
      <c r="B999" s="61"/>
      <c r="C999" s="62"/>
    </row>
    <row r="1000" spans="2:3" ht="17.25" customHeight="1">
      <c r="B1000" s="61"/>
      <c r="C1000" s="62"/>
    </row>
    <row r="1001" spans="2:3" ht="17.25" customHeight="1">
      <c r="B1001" s="61"/>
      <c r="C1001" s="62"/>
    </row>
    <row r="1002" spans="2:3" ht="17.25" customHeight="1">
      <c r="B1002" s="61"/>
      <c r="C1002" s="62"/>
    </row>
    <row r="1003" spans="2:3" ht="17.25" customHeight="1">
      <c r="B1003" s="61"/>
      <c r="C1003" s="62"/>
    </row>
    <row r="1004" spans="2:3" ht="17.25" customHeight="1">
      <c r="B1004" s="61"/>
      <c r="C1004" s="62"/>
    </row>
    <row r="1005" spans="2:3" ht="17.25" customHeight="1">
      <c r="B1005" s="61"/>
      <c r="C1005" s="62"/>
    </row>
    <row r="1006" spans="2:3" ht="17.25" customHeight="1">
      <c r="B1006" s="61"/>
      <c r="C1006" s="62"/>
    </row>
    <row r="1007" spans="2:3" ht="17.25" customHeight="1">
      <c r="B1007" s="61"/>
      <c r="C1007" s="62"/>
    </row>
    <row r="1008" spans="2:3" ht="17.25" customHeight="1">
      <c r="B1008" s="61"/>
      <c r="C1008" s="62"/>
    </row>
    <row r="1009" spans="2:3" ht="17.25" customHeight="1">
      <c r="B1009" s="61"/>
      <c r="C1009" s="62"/>
    </row>
    <row r="1010" spans="2:3" ht="17.25" customHeight="1">
      <c r="B1010" s="61"/>
      <c r="C1010" s="62"/>
    </row>
  </sheetData>
  <autoFilter ref="B4:P103"/>
  <customSheetViews>
    <customSheetView guid="{15FB8FF3-C9F7-4471-B581-B2759EC2209E}" filter="1" showAutoFilter="1">
      <pageMargins left="0.7" right="0.7" top="0.75" bottom="0.75" header="0.3" footer="0.3"/>
      <autoFilter ref="B2:I100"/>
    </customSheetView>
    <customSheetView guid="{C3C412A9-BC18-4DEF-8AA0-7FCB7D357D2C}" filter="1" showAutoFilter="1">
      <pageMargins left="0.7" right="0.7" top="0.75" bottom="0.75" header="0.3" footer="0.3"/>
      <autoFilter ref="B2:I98"/>
    </customSheetView>
  </customSheetViews>
  <mergeCells count="5">
    <mergeCell ref="B1:P1"/>
    <mergeCell ref="B2:P2"/>
    <mergeCell ref="E3:I3"/>
    <mergeCell ref="K3:P3"/>
    <mergeCell ref="Q3:U3"/>
  </mergeCells>
  <phoneticPr fontId="8"/>
  <pageMargins left="0.70866141732283472" right="0.70866141732283472" top="0.74803149606299213" bottom="0.74803149606299213" header="0" footer="0"/>
  <pageSetup paperSize="8" fitToHeight="0" orientation="portrait" r:id="rId1"/>
  <ignoredErrors>
    <ignoredError sqref="K13:M13 G5 E5:F5 E71 G71"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K26"/>
  <sheetViews>
    <sheetView tabSelected="1" workbookViewId="0">
      <selection activeCell="A13" sqref="A13"/>
    </sheetView>
  </sheetViews>
  <sheetFormatPr defaultColWidth="14.44140625" defaultRowHeight="15" customHeight="1"/>
  <cols>
    <col min="8" max="8" width="7.77734375" customWidth="1"/>
  </cols>
  <sheetData>
    <row r="1" spans="1:11">
      <c r="A1" s="5" t="s">
        <v>228</v>
      </c>
    </row>
    <row r="2" spans="1:11">
      <c r="A2" s="10"/>
      <c r="B2" s="176" t="s">
        <v>55</v>
      </c>
      <c r="C2" s="177"/>
      <c r="D2" s="177"/>
      <c r="E2" s="178" t="s">
        <v>56</v>
      </c>
      <c r="F2" s="179"/>
      <c r="G2" s="179"/>
      <c r="H2" s="10"/>
    </row>
    <row r="3" spans="1:11">
      <c r="A3" s="11"/>
      <c r="B3" s="18" t="s">
        <v>57</v>
      </c>
      <c r="C3" s="18" t="s">
        <v>58</v>
      </c>
      <c r="D3" s="18" t="s">
        <v>5</v>
      </c>
      <c r="E3" s="19" t="s">
        <v>57</v>
      </c>
      <c r="F3" s="18" t="s">
        <v>58</v>
      </c>
      <c r="G3" s="18" t="s">
        <v>5</v>
      </c>
      <c r="H3" s="14"/>
      <c r="K3" s="5"/>
    </row>
    <row r="4" spans="1:11">
      <c r="A4" s="13" t="s">
        <v>59</v>
      </c>
      <c r="B4" s="24">
        <f>'30施設2年間での試算'!E103</f>
        <v>20.756250000000001</v>
      </c>
      <c r="C4" s="25">
        <f>'30施設2年間での試算'!K103</f>
        <v>1.9375</v>
      </c>
      <c r="D4" s="26">
        <f>'30施設2年間での試算'!Q103</f>
        <v>18.818750000000001</v>
      </c>
      <c r="E4" s="25">
        <f>'30施設2年間での試算'!F103</f>
        <v>36.59375</v>
      </c>
      <c r="F4" s="27">
        <f>'30施設2年間での試算'!L103</f>
        <v>8.484375</v>
      </c>
      <c r="G4" s="27">
        <f>'30施設2年間での試算'!R103</f>
        <v>28.109375</v>
      </c>
      <c r="H4" s="15" t="s">
        <v>51</v>
      </c>
    </row>
    <row r="5" spans="1:11">
      <c r="A5" s="11" t="s">
        <v>20</v>
      </c>
      <c r="B5" s="28">
        <f>'30施設2年間での試算'!E95</f>
        <v>27450000</v>
      </c>
      <c r="C5" s="29">
        <f>'30施設2年間での試算'!K95</f>
        <v>3100000</v>
      </c>
      <c r="D5" s="30">
        <f>'30施設2年間での試算'!Q95</f>
        <v>24350000</v>
      </c>
      <c r="E5" s="29">
        <f>'30施設2年間での試算'!F95</f>
        <v>33400000</v>
      </c>
      <c r="F5" s="29">
        <f>'30施設2年間での試算'!L95</f>
        <v>10860000</v>
      </c>
      <c r="G5" s="29">
        <f>'30施設2年間での試算'!R95</f>
        <v>22540000</v>
      </c>
      <c r="H5" s="16" t="s">
        <v>60</v>
      </c>
    </row>
    <row r="6" spans="1:11">
      <c r="A6" s="11" t="s">
        <v>48</v>
      </c>
      <c r="B6" s="28">
        <f>'30施設2年間での試算'!E96</f>
        <v>1800000</v>
      </c>
      <c r="C6" s="29">
        <f>'30施設2年間での試算'!K96</f>
        <v>600000</v>
      </c>
      <c r="D6" s="30">
        <f>'30施設2年間での試算'!Q96</f>
        <v>1200000</v>
      </c>
      <c r="E6" s="29">
        <f>'30施設2年間での試算'!F96</f>
        <v>0</v>
      </c>
      <c r="F6" s="29">
        <f>'30施設2年間での試算'!L96</f>
        <v>0</v>
      </c>
      <c r="G6" s="29">
        <f>'30施設2年間での試算'!R96</f>
        <v>0</v>
      </c>
      <c r="H6" s="16" t="s">
        <v>60</v>
      </c>
    </row>
    <row r="7" spans="1:11">
      <c r="A7" s="11" t="s">
        <v>17</v>
      </c>
      <c r="B7" s="28">
        <f>'30施設2年間での試算'!E97</f>
        <v>2662320</v>
      </c>
      <c r="C7" s="29">
        <f>'30施設2年間での試算'!K97</f>
        <v>0</v>
      </c>
      <c r="D7" s="30">
        <f>'30施設2年間での試算'!Q97</f>
        <v>2662320</v>
      </c>
      <c r="E7" s="29">
        <f>'30施設2年間での試算'!F97</f>
        <v>26400</v>
      </c>
      <c r="F7" s="29">
        <f>'30施設2年間での試算'!L97</f>
        <v>0</v>
      </c>
      <c r="G7" s="29">
        <f>'30施設2年間での試算'!R97</f>
        <v>26400</v>
      </c>
      <c r="H7" s="16" t="s">
        <v>60</v>
      </c>
    </row>
    <row r="8" spans="1:11">
      <c r="A8" s="11" t="s">
        <v>19</v>
      </c>
      <c r="B8" s="28">
        <f>'30施設2年間での試算'!E99</f>
        <v>982500</v>
      </c>
      <c r="C8" s="29">
        <f>'30施設2年間での試算'!K99</f>
        <v>0</v>
      </c>
      <c r="D8" s="30">
        <f>'30施設2年間での試算'!Q99</f>
        <v>982500</v>
      </c>
      <c r="E8" s="29">
        <f>'30施設2年間での試算'!F99</f>
        <v>0</v>
      </c>
      <c r="F8" s="29">
        <f>'30施設2年間での試算'!L99</f>
        <v>0</v>
      </c>
      <c r="G8" s="29">
        <f>'30施設2年間での試算'!R99</f>
        <v>0</v>
      </c>
      <c r="H8" s="16" t="s">
        <v>60</v>
      </c>
    </row>
    <row r="9" spans="1:11">
      <c r="A9" s="11" t="s">
        <v>49</v>
      </c>
      <c r="B9" s="28">
        <f>'30施設2年間での試算'!E98</f>
        <v>3399740</v>
      </c>
      <c r="C9" s="29">
        <f>'30施設2年間での試算'!K98</f>
        <v>2400</v>
      </c>
      <c r="D9" s="30">
        <f>'30施設2年間での試算'!Q98</f>
        <v>3397340</v>
      </c>
      <c r="E9" s="29">
        <f>'30施設2年間での試算'!F98</f>
        <v>14105600</v>
      </c>
      <c r="F9" s="29">
        <f>'30施設2年間での試算'!L98</f>
        <v>0</v>
      </c>
      <c r="G9" s="29">
        <f>'30施設2年間での試算'!R98</f>
        <v>14105600</v>
      </c>
      <c r="H9" s="16" t="s">
        <v>60</v>
      </c>
    </row>
    <row r="10" spans="1:11">
      <c r="A10" s="42" t="s">
        <v>65</v>
      </c>
      <c r="B10" s="28"/>
      <c r="C10" s="29">
        <v>7200000</v>
      </c>
      <c r="D10" s="30">
        <f>B10-C10</f>
        <v>-7200000</v>
      </c>
      <c r="E10" s="29">
        <v>0</v>
      </c>
      <c r="F10" s="29">
        <v>0</v>
      </c>
      <c r="G10" s="29">
        <v>0</v>
      </c>
      <c r="H10" s="16" t="s">
        <v>60</v>
      </c>
    </row>
    <row r="11" spans="1:11">
      <c r="A11" s="12" t="s">
        <v>47</v>
      </c>
      <c r="B11" s="31">
        <f>'30施設2年間での試算'!E100</f>
        <v>36294560</v>
      </c>
      <c r="C11" s="32">
        <f>SUM(C5:C10)</f>
        <v>10902400</v>
      </c>
      <c r="D11" s="33">
        <f>SUM(D5:D10)</f>
        <v>25392160</v>
      </c>
      <c r="E11" s="32">
        <f>'30施設2年間での試算'!F100</f>
        <v>47532000</v>
      </c>
      <c r="F11" s="32">
        <f>'30施設2年間での試算'!L100</f>
        <v>10860000</v>
      </c>
      <c r="G11" s="32">
        <f>'30施設2年間での試算'!R100</f>
        <v>36672000</v>
      </c>
      <c r="H11" s="17" t="s">
        <v>60</v>
      </c>
    </row>
    <row r="14" spans="1:11">
      <c r="A14" s="4"/>
      <c r="B14" s="3"/>
      <c r="C14" s="3"/>
      <c r="D14" s="3"/>
      <c r="E14" s="3"/>
    </row>
    <row r="16" spans="1:11">
      <c r="A16" s="5" t="s">
        <v>62</v>
      </c>
    </row>
    <row r="17" spans="1:8">
      <c r="A17" s="34"/>
      <c r="B17" s="176" t="s">
        <v>55</v>
      </c>
      <c r="C17" s="177"/>
      <c r="D17" s="177"/>
      <c r="E17" s="179" t="s">
        <v>56</v>
      </c>
      <c r="F17" s="179"/>
      <c r="G17" s="179"/>
      <c r="H17" s="10"/>
    </row>
    <row r="18" spans="1:8">
      <c r="A18" s="35"/>
      <c r="B18" s="18" t="s">
        <v>57</v>
      </c>
      <c r="C18" s="18" t="s">
        <v>58</v>
      </c>
      <c r="D18" s="18" t="s">
        <v>5</v>
      </c>
      <c r="E18" s="18" t="s">
        <v>57</v>
      </c>
      <c r="F18" s="18" t="s">
        <v>58</v>
      </c>
      <c r="G18" s="18" t="s">
        <v>5</v>
      </c>
      <c r="H18" s="14"/>
    </row>
    <row r="19" spans="1:8">
      <c r="A19" s="36" t="s">
        <v>59</v>
      </c>
      <c r="B19" s="37">
        <f>'30施設2年間での試算'!E125*20</f>
        <v>6.9187500000000002</v>
      </c>
      <c r="C19" s="37">
        <f>'30施設2年間での試算'!K125*20</f>
        <v>0.64583333333333337</v>
      </c>
      <c r="D19" s="37">
        <f>'30施設2年間での試算'!Q125*20</f>
        <v>6.2729166666666671</v>
      </c>
      <c r="E19" s="37">
        <f>'30施設2年間での試算'!F125*20</f>
        <v>12.197916666666666</v>
      </c>
      <c r="F19" s="37">
        <f>'30施設2年間での試算'!L125*20</f>
        <v>2.828125</v>
      </c>
      <c r="G19" s="37">
        <f>'30施設2年間での試算'!R125*20</f>
        <v>9.3697916666666661</v>
      </c>
      <c r="H19" s="15" t="s">
        <v>61</v>
      </c>
    </row>
    <row r="20" spans="1:8">
      <c r="A20" s="6" t="s">
        <v>20</v>
      </c>
      <c r="B20" s="39">
        <f>'30施設2年間での試算'!E117</f>
        <v>457500</v>
      </c>
      <c r="C20" s="40">
        <f>'30施設2年間での試算'!K117</f>
        <v>51666.666666666664</v>
      </c>
      <c r="D20" s="41">
        <f>'30施設2年間での試算'!Q117</f>
        <v>405833.33333333331</v>
      </c>
      <c r="E20" s="7">
        <f>'30施設2年間での試算'!F117</f>
        <v>556666.66666666663</v>
      </c>
      <c r="F20" s="7">
        <f>'30施設2年間での試算'!L117</f>
        <v>181000</v>
      </c>
      <c r="G20" s="7">
        <f>'30施設2年間での試算'!R117</f>
        <v>375666.66666666663</v>
      </c>
      <c r="H20" s="38" t="s">
        <v>64</v>
      </c>
    </row>
    <row r="21" spans="1:8">
      <c r="A21" s="6" t="s">
        <v>48</v>
      </c>
      <c r="B21" s="20">
        <f>'30施設2年間での試算'!E118</f>
        <v>30000</v>
      </c>
      <c r="C21" s="7">
        <f>'30施設2年間での試算'!K118</f>
        <v>10000</v>
      </c>
      <c r="D21" s="21">
        <f>'30施設2年間での試算'!Q118</f>
        <v>20000</v>
      </c>
      <c r="E21" s="7">
        <f>'30施設2年間での試算'!F118</f>
        <v>0</v>
      </c>
      <c r="F21" s="7">
        <f>'30施設2年間での試算'!L118</f>
        <v>0</v>
      </c>
      <c r="G21" s="7">
        <f>'30施設2年間での試算'!R118</f>
        <v>0</v>
      </c>
      <c r="H21" s="38" t="s">
        <v>64</v>
      </c>
    </row>
    <row r="22" spans="1:8">
      <c r="A22" s="6" t="s">
        <v>17</v>
      </c>
      <c r="B22" s="20">
        <f>'30施設2年間での試算'!E119</f>
        <v>44372</v>
      </c>
      <c r="C22" s="7">
        <f>'30施設2年間での試算'!K119</f>
        <v>0</v>
      </c>
      <c r="D22" s="21">
        <f>'30施設2年間での試算'!Q119</f>
        <v>44372</v>
      </c>
      <c r="E22" s="7">
        <f>'30施設2年間での試算'!F119</f>
        <v>440</v>
      </c>
      <c r="F22" s="7">
        <f>'30施設2年間での試算'!L119</f>
        <v>0</v>
      </c>
      <c r="G22" s="7">
        <f>'30施設2年間での試算'!R119</f>
        <v>440</v>
      </c>
      <c r="H22" s="38" t="s">
        <v>64</v>
      </c>
    </row>
    <row r="23" spans="1:8">
      <c r="A23" s="6" t="s">
        <v>19</v>
      </c>
      <c r="B23" s="20">
        <f>'30施設2年間での試算'!E120</f>
        <v>16375</v>
      </c>
      <c r="C23" s="7">
        <f>'30施設2年間での試算'!K120</f>
        <v>0</v>
      </c>
      <c r="D23" s="21">
        <f>'30施設2年間での試算'!Q120</f>
        <v>16375</v>
      </c>
      <c r="E23" s="7">
        <f>'30施設2年間での試算'!F120</f>
        <v>0</v>
      </c>
      <c r="F23" s="7">
        <f>'30施設2年間での試算'!L120</f>
        <v>0</v>
      </c>
      <c r="G23" s="7">
        <f>'30施設2年間での試算'!R120</f>
        <v>0</v>
      </c>
      <c r="H23" s="38" t="s">
        <v>64</v>
      </c>
    </row>
    <row r="24" spans="1:8">
      <c r="A24" s="6" t="s">
        <v>49</v>
      </c>
      <c r="B24" s="20">
        <f>'30施設2年間での試算'!E121</f>
        <v>113324.66666666667</v>
      </c>
      <c r="C24" s="7">
        <f>'30施設2年間での試算'!K121</f>
        <v>80</v>
      </c>
      <c r="D24" s="21">
        <f>'30施設2年間での試算'!Q121</f>
        <v>113244.66666666667</v>
      </c>
      <c r="E24" s="7">
        <f>'30施設2年間での試算'!F121</f>
        <v>470186.66666666669</v>
      </c>
      <c r="F24" s="7">
        <f>'30施設2年間での試算'!L121</f>
        <v>0</v>
      </c>
      <c r="G24" s="7">
        <f>'30施設2年間での試算'!R121</f>
        <v>470186.66666666669</v>
      </c>
      <c r="H24" s="38" t="s">
        <v>63</v>
      </c>
    </row>
    <row r="25" spans="1:8">
      <c r="A25" s="42" t="s">
        <v>65</v>
      </c>
      <c r="B25" s="20"/>
      <c r="C25" s="7">
        <v>120000</v>
      </c>
      <c r="D25" s="21">
        <f>B25-C25</f>
        <v>-120000</v>
      </c>
      <c r="E25" s="7">
        <v>0</v>
      </c>
      <c r="F25" s="7">
        <v>0</v>
      </c>
      <c r="G25" s="7">
        <v>0</v>
      </c>
      <c r="H25" s="38"/>
    </row>
    <row r="26" spans="1:8">
      <c r="A26" s="8" t="s">
        <v>47</v>
      </c>
      <c r="B26" s="22">
        <f>'30施設2年間での試算'!E122</f>
        <v>661571.66666666663</v>
      </c>
      <c r="C26" s="9">
        <f>SUM(C20:C25)</f>
        <v>181746.66666666666</v>
      </c>
      <c r="D26" s="23">
        <f>SUM(D20:D25)</f>
        <v>479825</v>
      </c>
      <c r="E26" s="9">
        <f>'30施設2年間での試算'!F122</f>
        <v>1027293.3333333333</v>
      </c>
      <c r="F26" s="9">
        <f>'30施設2年間での試算'!L122</f>
        <v>181000</v>
      </c>
      <c r="G26" s="9">
        <f>'30施設2年間での試算'!R122</f>
        <v>846293.33333333326</v>
      </c>
      <c r="H26" s="17" t="s">
        <v>60</v>
      </c>
    </row>
  </sheetData>
  <mergeCells count="4">
    <mergeCell ref="B2:D2"/>
    <mergeCell ref="E2:G2"/>
    <mergeCell ref="B17:D17"/>
    <mergeCell ref="E17:G17"/>
  </mergeCells>
  <phoneticPr fontId="8"/>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122"/>
  <sheetViews>
    <sheetView showGridLines="0" zoomScaleNormal="100" workbookViewId="0"/>
  </sheetViews>
  <sheetFormatPr defaultColWidth="4.5546875" defaultRowHeight="24" customHeight="1" outlineLevelRow="1"/>
  <cols>
    <col min="1" max="10" width="4.5546875" style="138" customWidth="1"/>
    <col min="11" max="11" width="6" style="138" customWidth="1"/>
    <col min="12" max="17" width="4.5546875" style="138" customWidth="1"/>
    <col min="18" max="18" width="14.77734375" style="138" customWidth="1"/>
    <col min="19" max="19" width="9.33203125" style="138" customWidth="1"/>
    <col min="20" max="20" width="4.5546875" style="138" customWidth="1"/>
    <col min="21" max="21" width="4.5546875" style="138"/>
    <col min="22" max="22" width="9.44140625" style="138" customWidth="1"/>
    <col min="23" max="23" width="7.44140625" style="138" customWidth="1"/>
    <col min="24" max="24" width="17.5546875" style="138" customWidth="1"/>
    <col min="25" max="25" width="13.109375" style="138" customWidth="1"/>
    <col min="26" max="26" width="13.88671875" style="138" customWidth="1"/>
    <col min="27" max="28" width="13" style="138" customWidth="1"/>
    <col min="29" max="29" width="12.6640625" style="138" customWidth="1"/>
    <col min="30" max="30" width="13.21875" style="138" customWidth="1"/>
    <col min="31" max="31" width="7" style="138" customWidth="1"/>
    <col min="32" max="32" width="12.6640625" style="138" customWidth="1"/>
    <col min="33" max="33" width="11.5546875" style="138" customWidth="1"/>
    <col min="34" max="34" width="4.5546875" style="138" customWidth="1"/>
    <col min="35" max="35" width="13.77734375" style="138" customWidth="1"/>
    <col min="36" max="36" width="16.109375" style="138" customWidth="1"/>
    <col min="37" max="16384" width="4.5546875" style="138"/>
  </cols>
  <sheetData>
    <row r="1" spans="1:31" ht="24" customHeight="1" outlineLevel="1">
      <c r="A1" s="151" t="s">
        <v>130</v>
      </c>
      <c r="B1" s="149">
        <v>30</v>
      </c>
      <c r="C1" s="152" t="s">
        <v>131</v>
      </c>
      <c r="D1" s="154"/>
      <c r="E1" s="151" t="s">
        <v>132</v>
      </c>
      <c r="F1" s="136"/>
      <c r="G1" s="136"/>
      <c r="H1" s="136"/>
      <c r="I1" s="136"/>
      <c r="J1" s="136"/>
      <c r="K1" s="149">
        <v>1</v>
      </c>
      <c r="L1" s="152" t="s">
        <v>133</v>
      </c>
      <c r="M1" s="154"/>
      <c r="N1" s="151" t="s">
        <v>134</v>
      </c>
      <c r="O1" s="136"/>
      <c r="P1" s="136"/>
      <c r="Q1" s="136"/>
      <c r="R1" s="136"/>
      <c r="S1" s="149">
        <v>10000</v>
      </c>
      <c r="T1" s="146" t="s">
        <v>97</v>
      </c>
      <c r="Y1" s="182" t="s">
        <v>55</v>
      </c>
      <c r="Z1" s="183"/>
      <c r="AA1" s="184"/>
      <c r="AB1" s="182" t="s">
        <v>56</v>
      </c>
      <c r="AC1" s="183"/>
      <c r="AD1" s="184"/>
    </row>
    <row r="2" spans="1:31" ht="24" customHeight="1" outlineLevel="1">
      <c r="A2" s="151" t="s">
        <v>135</v>
      </c>
      <c r="B2" s="149">
        <v>2</v>
      </c>
      <c r="C2" s="152" t="s">
        <v>136</v>
      </c>
      <c r="D2" s="154"/>
      <c r="E2" s="151" t="s">
        <v>137</v>
      </c>
      <c r="F2" s="136"/>
      <c r="G2" s="136"/>
      <c r="H2" s="136"/>
      <c r="I2" s="136"/>
      <c r="J2" s="136"/>
      <c r="K2" s="149">
        <v>24</v>
      </c>
      <c r="L2" s="152" t="s">
        <v>133</v>
      </c>
      <c r="M2" s="154"/>
      <c r="N2" s="151" t="s">
        <v>95</v>
      </c>
      <c r="O2" s="136"/>
      <c r="P2" s="136"/>
      <c r="Q2" s="136"/>
      <c r="R2" s="136"/>
      <c r="S2" s="149">
        <v>10000</v>
      </c>
      <c r="T2" s="146" t="s">
        <v>97</v>
      </c>
      <c r="X2" s="138" t="str">
        <f>"1試験"&amp;B1&amp;"施設"&amp;B2&amp;"年間"</f>
        <v>1試験30施設2年間</v>
      </c>
      <c r="Y2" s="161" t="s">
        <v>57</v>
      </c>
      <c r="Z2" s="161" t="s">
        <v>58</v>
      </c>
      <c r="AA2" s="167" t="s">
        <v>220</v>
      </c>
      <c r="AB2" s="161" t="s">
        <v>57</v>
      </c>
      <c r="AC2" s="161" t="s">
        <v>58</v>
      </c>
      <c r="AD2" s="161" t="s">
        <v>220</v>
      </c>
    </row>
    <row r="3" spans="1:31" ht="24" customHeight="1" outlineLevel="1">
      <c r="A3" s="137" t="s">
        <v>214</v>
      </c>
      <c r="B3" s="155">
        <v>25</v>
      </c>
      <c r="C3" s="136" t="s">
        <v>215</v>
      </c>
      <c r="D3" s="154"/>
      <c r="E3" s="151" t="s">
        <v>138</v>
      </c>
      <c r="F3" s="136"/>
      <c r="G3" s="136"/>
      <c r="H3" s="136"/>
      <c r="I3" s="136"/>
      <c r="J3" s="136"/>
      <c r="K3" s="149">
        <v>2</v>
      </c>
      <c r="L3" s="152" t="s">
        <v>133</v>
      </c>
      <c r="M3" s="154"/>
      <c r="N3" s="151" t="s">
        <v>96</v>
      </c>
      <c r="O3" s="136"/>
      <c r="P3" s="136"/>
      <c r="Q3" s="136"/>
      <c r="R3" s="136"/>
      <c r="S3" s="149">
        <v>8000</v>
      </c>
      <c r="T3" s="146" t="s">
        <v>97</v>
      </c>
      <c r="X3" s="161" t="s">
        <v>221</v>
      </c>
      <c r="Y3" s="165">
        <f>(X36+X42+X51+X60+X69+X78+X87+X96+X104+X108+X112)/160</f>
        <v>20.756250000000001</v>
      </c>
      <c r="Z3" s="165">
        <f>(AB36+AB42+AB51+AB60+AB69+AB78+AB87+AB96+AB104+AB108+AB112)/160</f>
        <v>1.9375</v>
      </c>
      <c r="AA3" s="165">
        <f>Y3-Z3</f>
        <v>18.818750000000001</v>
      </c>
      <c r="AB3" s="165">
        <f>(Z36+Z42+Z51+Z60+Z69+Z78+Z87+Z96+Z104+Z108+Z112)/160</f>
        <v>36.59375</v>
      </c>
      <c r="AC3" s="165">
        <f>(AD36+AD42+AD51+AD60+AD69+AD78+AD87+AD96+AD104+AD108+AD112)/160</f>
        <v>8.484375</v>
      </c>
      <c r="AD3" s="165">
        <f>AB3-AC3</f>
        <v>28.109375</v>
      </c>
      <c r="AE3" s="138" t="s">
        <v>223</v>
      </c>
    </row>
    <row r="4" spans="1:31" ht="24" customHeight="1" outlineLevel="1">
      <c r="E4" s="151" t="s">
        <v>139</v>
      </c>
      <c r="F4" s="136"/>
      <c r="G4" s="136"/>
      <c r="H4" s="136"/>
      <c r="I4" s="136"/>
      <c r="J4" s="136"/>
      <c r="K4" s="149">
        <v>2</v>
      </c>
      <c r="L4" s="152" t="s">
        <v>133</v>
      </c>
      <c r="M4" s="154"/>
      <c r="N4" s="151" t="s">
        <v>140</v>
      </c>
      <c r="O4" s="136"/>
      <c r="P4" s="136"/>
      <c r="Q4" s="136"/>
      <c r="R4" s="136"/>
      <c r="S4" s="149">
        <v>910</v>
      </c>
      <c r="T4" s="146" t="s">
        <v>97</v>
      </c>
      <c r="X4" s="161" t="s">
        <v>222</v>
      </c>
      <c r="Y4" s="163">
        <f>X37+X43+X52+X61+X70+X79+X88+X97+X105+X109+X113+X121</f>
        <v>36294560</v>
      </c>
      <c r="Z4" s="162">
        <f>AB37+AB43+AB52+AB61+AB70+AB79+AB88+AB97+AB105+AB109+AB113+AB121</f>
        <v>10902400</v>
      </c>
      <c r="AA4" s="163">
        <f>Y4-Z4</f>
        <v>25392160</v>
      </c>
      <c r="AB4" s="164">
        <f>Z37+Z43+Z52+Z61+Z70+Z79+Z88+Z97+Z105+Z109+Z113+Z121</f>
        <v>47532000</v>
      </c>
      <c r="AC4" s="162">
        <f>AD37+AD43+AD52+AD61+AD70+AD79+AD88+AD97+AD105+AD109+AD113+AD121</f>
        <v>10860000</v>
      </c>
      <c r="AD4" s="164">
        <f>AB4-AC4</f>
        <v>36672000</v>
      </c>
      <c r="AE4" s="138" t="s">
        <v>60</v>
      </c>
    </row>
    <row r="5" spans="1:31" ht="24" customHeight="1" outlineLevel="1">
      <c r="E5" s="151" t="s">
        <v>141</v>
      </c>
      <c r="F5" s="136"/>
      <c r="G5" s="136"/>
      <c r="H5" s="136"/>
      <c r="I5" s="136"/>
      <c r="J5" s="136"/>
      <c r="K5" s="149">
        <v>2</v>
      </c>
      <c r="L5" s="152" t="s">
        <v>133</v>
      </c>
      <c r="M5" s="154"/>
      <c r="N5" s="151" t="s">
        <v>216</v>
      </c>
      <c r="O5" s="136"/>
      <c r="P5" s="136"/>
      <c r="Q5" s="136"/>
      <c r="R5" s="136"/>
      <c r="S5" s="149">
        <v>370</v>
      </c>
      <c r="T5" s="146" t="s">
        <v>97</v>
      </c>
      <c r="Y5" s="182" t="s">
        <v>55</v>
      </c>
      <c r="Z5" s="183"/>
      <c r="AA5" s="184"/>
      <c r="AB5" s="182" t="s">
        <v>56</v>
      </c>
      <c r="AC5" s="183"/>
      <c r="AD5" s="184"/>
    </row>
    <row r="6" spans="1:31" ht="24" customHeight="1" outlineLevel="1">
      <c r="E6" s="151" t="s">
        <v>142</v>
      </c>
      <c r="F6" s="136"/>
      <c r="G6" s="136"/>
      <c r="H6" s="136"/>
      <c r="I6" s="136"/>
      <c r="J6" s="136"/>
      <c r="K6" s="149">
        <v>5</v>
      </c>
      <c r="L6" s="152" t="s">
        <v>133</v>
      </c>
      <c r="M6" s="154"/>
      <c r="N6" s="151" t="s">
        <v>143</v>
      </c>
      <c r="O6" s="136"/>
      <c r="P6" s="136"/>
      <c r="Q6" s="136"/>
      <c r="R6" s="136"/>
      <c r="S6" s="149">
        <v>4</v>
      </c>
      <c r="T6" s="146" t="s">
        <v>97</v>
      </c>
      <c r="X6" s="138" t="s">
        <v>225</v>
      </c>
      <c r="Y6" s="161" t="s">
        <v>57</v>
      </c>
      <c r="Z6" s="161" t="s">
        <v>58</v>
      </c>
      <c r="AA6" s="154" t="s">
        <v>220</v>
      </c>
      <c r="AB6" s="161" t="s">
        <v>57</v>
      </c>
      <c r="AC6" s="161" t="s">
        <v>58</v>
      </c>
      <c r="AD6" s="161" t="s">
        <v>220</v>
      </c>
    </row>
    <row r="7" spans="1:31" ht="24" customHeight="1" outlineLevel="1">
      <c r="E7" s="151" t="s">
        <v>144</v>
      </c>
      <c r="F7" s="136"/>
      <c r="G7" s="136"/>
      <c r="H7" s="136"/>
      <c r="I7" s="136"/>
      <c r="J7" s="136"/>
      <c r="K7" s="149">
        <v>2</v>
      </c>
      <c r="L7" s="152" t="s">
        <v>133</v>
      </c>
      <c r="M7" s="154"/>
      <c r="N7" s="151" t="s">
        <v>145</v>
      </c>
      <c r="O7" s="136"/>
      <c r="P7" s="136"/>
      <c r="Q7" s="136"/>
      <c r="R7" s="136"/>
      <c r="S7" s="149">
        <v>600</v>
      </c>
      <c r="T7" s="146" t="s">
        <v>97</v>
      </c>
      <c r="X7" s="161" t="s">
        <v>221</v>
      </c>
      <c r="Y7" s="165">
        <f>Y3/B1/B2*20</f>
        <v>6.9187500000000002</v>
      </c>
      <c r="Z7" s="165">
        <f>Z3/B1/B2*20</f>
        <v>0.64583333333333337</v>
      </c>
      <c r="AA7" s="165">
        <f>Y7-Z7</f>
        <v>6.2729166666666671</v>
      </c>
      <c r="AB7" s="165">
        <f>AB3/B1/B2*20</f>
        <v>12.197916666666666</v>
      </c>
      <c r="AC7" s="165">
        <f>AC3/B1/B2*20</f>
        <v>2.828125</v>
      </c>
      <c r="AD7" s="165">
        <f>AB7-AC7</f>
        <v>9.3697916666666661</v>
      </c>
      <c r="AE7" s="138" t="s">
        <v>224</v>
      </c>
    </row>
    <row r="8" spans="1:31" ht="24" customHeight="1" outlineLevel="1">
      <c r="E8" s="151" t="s">
        <v>146</v>
      </c>
      <c r="F8" s="136"/>
      <c r="G8" s="136"/>
      <c r="H8" s="136"/>
      <c r="I8" s="136"/>
      <c r="J8" s="136"/>
      <c r="K8" s="149">
        <v>2</v>
      </c>
      <c r="L8" s="152" t="s">
        <v>133</v>
      </c>
      <c r="M8" s="154"/>
      <c r="N8" s="151" t="s">
        <v>147</v>
      </c>
      <c r="O8" s="136"/>
      <c r="P8" s="136"/>
      <c r="Q8" s="136"/>
      <c r="R8" s="136"/>
      <c r="S8" s="149">
        <v>8</v>
      </c>
      <c r="T8" s="146" t="s">
        <v>97</v>
      </c>
      <c r="X8" s="161" t="s">
        <v>222</v>
      </c>
      <c r="Y8" s="163">
        <f>(Y4-X113)/B1/B2+X113/B1</f>
        <v>661571.66666666663</v>
      </c>
      <c r="Z8" s="163">
        <f>Z4/B1/B2</f>
        <v>181706.66666666666</v>
      </c>
      <c r="AA8" s="163">
        <f>Y8-Z8</f>
        <v>479865</v>
      </c>
      <c r="AB8" s="163">
        <f>(AB4-Z113)/B1/B2+Z113/B1</f>
        <v>1027293.3333333333</v>
      </c>
      <c r="AC8" s="163">
        <f>AC4/B1/B2</f>
        <v>181000</v>
      </c>
      <c r="AD8" s="164">
        <f>AB8-AC8</f>
        <v>846293.33333333326</v>
      </c>
      <c r="AE8" s="138" t="s">
        <v>60</v>
      </c>
    </row>
    <row r="9" spans="1:31" ht="24" customHeight="1" outlineLevel="1">
      <c r="E9" s="151" t="s">
        <v>148</v>
      </c>
      <c r="F9" s="136"/>
      <c r="G9" s="136"/>
      <c r="H9" s="136"/>
      <c r="I9" s="136"/>
      <c r="J9" s="136"/>
      <c r="K9" s="149">
        <v>2</v>
      </c>
      <c r="L9" s="152" t="s">
        <v>133</v>
      </c>
      <c r="M9" s="154"/>
      <c r="N9" s="151" t="s">
        <v>149</v>
      </c>
      <c r="O9" s="136"/>
      <c r="P9" s="136"/>
      <c r="Q9" s="136"/>
      <c r="R9" s="136"/>
      <c r="S9" s="149">
        <v>1400</v>
      </c>
      <c r="T9" s="146" t="s">
        <v>97</v>
      </c>
    </row>
    <row r="10" spans="1:31" ht="24" customHeight="1" outlineLevel="1">
      <c r="E10" s="151" t="s">
        <v>150</v>
      </c>
      <c r="F10" s="136"/>
      <c r="G10" s="136"/>
      <c r="H10" s="136"/>
      <c r="I10" s="136"/>
      <c r="J10" s="136"/>
      <c r="K10" s="149">
        <v>4</v>
      </c>
      <c r="L10" s="152" t="s">
        <v>133</v>
      </c>
      <c r="M10" s="154"/>
      <c r="N10" s="151" t="s">
        <v>151</v>
      </c>
      <c r="O10" s="136"/>
      <c r="P10" s="136"/>
      <c r="Q10" s="136"/>
      <c r="R10" s="136"/>
      <c r="S10" s="149">
        <v>250</v>
      </c>
      <c r="T10" s="146" t="s">
        <v>97</v>
      </c>
    </row>
    <row r="11" spans="1:31" ht="24" customHeight="1" outlineLevel="1">
      <c r="E11" s="147" t="s">
        <v>152</v>
      </c>
      <c r="F11" s="134"/>
      <c r="G11" s="134"/>
      <c r="H11" s="134"/>
      <c r="I11" s="134"/>
      <c r="J11" s="134"/>
      <c r="K11" s="148">
        <v>1</v>
      </c>
      <c r="L11" s="153" t="s">
        <v>133</v>
      </c>
      <c r="M11" s="145"/>
      <c r="N11" s="151" t="s">
        <v>153</v>
      </c>
      <c r="O11" s="136"/>
      <c r="P11" s="136"/>
      <c r="Q11" s="136"/>
      <c r="R11" s="136"/>
      <c r="S11" s="156">
        <v>120000</v>
      </c>
      <c r="T11" s="146" t="s">
        <v>97</v>
      </c>
    </row>
    <row r="12" spans="1:31" ht="24" customHeight="1" outlineLevel="1">
      <c r="N12" s="137" t="s">
        <v>206</v>
      </c>
      <c r="O12" s="136"/>
      <c r="P12" s="136"/>
      <c r="Q12" s="136"/>
      <c r="R12" s="136"/>
      <c r="S12" s="157">
        <v>200</v>
      </c>
      <c r="T12" s="154" t="s">
        <v>97</v>
      </c>
    </row>
    <row r="13" spans="1:31" ht="24" customHeight="1" outlineLevel="1">
      <c r="N13" s="137" t="s">
        <v>217</v>
      </c>
      <c r="O13" s="136"/>
      <c r="P13" s="136"/>
      <c r="Q13" s="136"/>
      <c r="R13" s="136"/>
      <c r="S13" s="155">
        <v>2625</v>
      </c>
      <c r="T13" s="154" t="s">
        <v>196</v>
      </c>
    </row>
    <row r="14" spans="1:31" ht="24" customHeight="1" outlineLevel="1">
      <c r="N14" s="135" t="s">
        <v>226</v>
      </c>
      <c r="O14" s="134"/>
      <c r="P14" s="134"/>
      <c r="Q14" s="134"/>
      <c r="R14" s="134"/>
      <c r="S14" s="150">
        <v>200</v>
      </c>
      <c r="T14" s="145" t="s">
        <v>210</v>
      </c>
    </row>
    <row r="15" spans="1:31" ht="24" customHeight="1" outlineLevel="1">
      <c r="S15" s="166"/>
    </row>
    <row r="16" spans="1:31" ht="24" customHeight="1" outlineLevel="1">
      <c r="S16" s="166"/>
    </row>
    <row r="17" spans="1:37" ht="24" customHeight="1" outlineLevel="1">
      <c r="S17" s="166"/>
    </row>
    <row r="18" spans="1:37" ht="24" customHeight="1" outlineLevel="1">
      <c r="S18" s="166"/>
    </row>
    <row r="19" spans="1:37" ht="24" customHeight="1" outlineLevel="1">
      <c r="S19" s="166"/>
    </row>
    <row r="20" spans="1:37" ht="24" customHeight="1" outlineLevel="1">
      <c r="S20" s="166"/>
    </row>
    <row r="21" spans="1:37" ht="24" customHeight="1" outlineLevel="1">
      <c r="S21" s="166"/>
    </row>
    <row r="22" spans="1:37" ht="24" customHeight="1" outlineLevel="1">
      <c r="S22" s="166"/>
    </row>
    <row r="23" spans="1:37" ht="24" customHeight="1" outlineLevel="1">
      <c r="S23" s="166"/>
    </row>
    <row r="24" spans="1:37" ht="24" customHeight="1" outlineLevel="1">
      <c r="S24" s="166"/>
    </row>
    <row r="25" spans="1:37" ht="24" customHeight="1" outlineLevel="1">
      <c r="S25" s="166"/>
    </row>
    <row r="26" spans="1:37" ht="24" customHeight="1" outlineLevel="1">
      <c r="S26" s="166"/>
    </row>
    <row r="27" spans="1:37" ht="24" customHeight="1" outlineLevel="1">
      <c r="S27" s="166"/>
    </row>
    <row r="28" spans="1:37" ht="24" customHeight="1" outlineLevel="1">
      <c r="S28" s="166"/>
    </row>
    <row r="29" spans="1:37" ht="24" customHeight="1" outlineLevel="1">
      <c r="S29" s="166"/>
    </row>
    <row r="30" spans="1:37" ht="24" customHeight="1" outlineLevel="1">
      <c r="S30" s="166"/>
    </row>
    <row r="32" spans="1:37" ht="110.4" customHeight="1">
      <c r="A32" s="180" t="s">
        <v>227</v>
      </c>
      <c r="B32" s="181"/>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row>
    <row r="34" spans="1:37" ht="24" customHeight="1" outlineLevel="1">
      <c r="V34" s="138" t="s">
        <v>154</v>
      </c>
      <c r="X34" s="138" t="s">
        <v>154</v>
      </c>
      <c r="Z34" s="138" t="s">
        <v>154</v>
      </c>
      <c r="AB34" s="138" t="s">
        <v>155</v>
      </c>
      <c r="AD34" s="138" t="s">
        <v>155</v>
      </c>
      <c r="AF34" s="138" t="s">
        <v>156</v>
      </c>
      <c r="AI34" s="138" t="s">
        <v>157</v>
      </c>
    </row>
    <row r="35" spans="1:37" ht="24" customHeight="1" outlineLevel="1">
      <c r="V35" s="138" t="s">
        <v>158</v>
      </c>
      <c r="X35" s="138" t="s">
        <v>159</v>
      </c>
      <c r="Z35" s="138" t="s">
        <v>131</v>
      </c>
      <c r="AB35" s="138" t="s">
        <v>159</v>
      </c>
      <c r="AD35" s="138" t="s">
        <v>131</v>
      </c>
      <c r="AF35" s="138" t="s">
        <v>159</v>
      </c>
      <c r="AG35" s="138" t="s">
        <v>131</v>
      </c>
      <c r="AI35" s="138" t="s">
        <v>159</v>
      </c>
      <c r="AJ35" s="138" t="s">
        <v>131</v>
      </c>
    </row>
    <row r="36" spans="1:37" ht="24" customHeight="1" outlineLevel="1">
      <c r="A36" s="138" t="s">
        <v>12</v>
      </c>
      <c r="L36" s="138" t="s">
        <v>160</v>
      </c>
      <c r="X36" s="139">
        <f>X39*X38*B2*B1</f>
        <v>1440</v>
      </c>
      <c r="Y36" s="138" t="s">
        <v>161</v>
      </c>
      <c r="Z36" s="139">
        <f>Z39*X38*B2*B1</f>
        <v>360</v>
      </c>
      <c r="AA36" s="138" t="s">
        <v>161</v>
      </c>
      <c r="AB36" s="139">
        <f>AB39*AB38*B2*B1</f>
        <v>120</v>
      </c>
      <c r="AC36" s="138" t="s">
        <v>161</v>
      </c>
      <c r="AD36" s="139">
        <f>AD39*AB38*B2*B1</f>
        <v>120</v>
      </c>
      <c r="AE36" s="138" t="s">
        <v>161</v>
      </c>
      <c r="AF36" s="139">
        <f>X36-AB36</f>
        <v>1320</v>
      </c>
      <c r="AG36" s="139">
        <f>Z36-AD36</f>
        <v>240</v>
      </c>
      <c r="AH36" s="138" t="s">
        <v>161</v>
      </c>
    </row>
    <row r="37" spans="1:37" ht="24" customHeight="1" outlineLevel="1">
      <c r="B37" s="138" t="s">
        <v>13</v>
      </c>
      <c r="L37" s="138" t="s">
        <v>162</v>
      </c>
      <c r="X37" s="140">
        <f>X36*S2+S1*X38*B2*B1</f>
        <v>16200000</v>
      </c>
      <c r="Y37" s="138" t="s">
        <v>97</v>
      </c>
      <c r="Z37" s="158">
        <f>Z36*S3</f>
        <v>2880000</v>
      </c>
      <c r="AA37" s="138" t="s">
        <v>97</v>
      </c>
      <c r="AB37" s="141">
        <f>AB36*S2+S1*B2*B1*AB38</f>
        <v>1800000</v>
      </c>
      <c r="AC37" s="138" t="s">
        <v>97</v>
      </c>
      <c r="AD37" s="141">
        <f>AD36*S3</f>
        <v>960000</v>
      </c>
      <c r="AE37" s="138" t="s">
        <v>97</v>
      </c>
      <c r="AI37" s="140">
        <f>X37-AB37</f>
        <v>14400000</v>
      </c>
      <c r="AJ37" s="158">
        <f>Z37-AD37</f>
        <v>1920000</v>
      </c>
      <c r="AK37" s="138" t="s">
        <v>97</v>
      </c>
    </row>
    <row r="38" spans="1:37" ht="24" customHeight="1" outlineLevel="1">
      <c r="D38" s="138" t="s">
        <v>163</v>
      </c>
      <c r="L38" s="138" t="s">
        <v>164</v>
      </c>
      <c r="X38" s="142">
        <v>3</v>
      </c>
      <c r="Y38" s="138" t="s">
        <v>133</v>
      </c>
      <c r="AB38" s="142">
        <v>1</v>
      </c>
      <c r="AC38" s="138" t="s">
        <v>133</v>
      </c>
    </row>
    <row r="39" spans="1:37" ht="24" customHeight="1" outlineLevel="1">
      <c r="D39" s="138" t="s">
        <v>165</v>
      </c>
      <c r="L39" s="138" t="s">
        <v>166</v>
      </c>
      <c r="X39" s="142">
        <v>8</v>
      </c>
      <c r="Y39" s="138" t="s">
        <v>161</v>
      </c>
      <c r="Z39" s="142">
        <v>2</v>
      </c>
      <c r="AA39" s="138" t="s">
        <v>161</v>
      </c>
      <c r="AB39" s="142">
        <v>2</v>
      </c>
      <c r="AC39" s="138" t="s">
        <v>161</v>
      </c>
      <c r="AD39" s="142">
        <v>2</v>
      </c>
      <c r="AE39" s="138" t="s">
        <v>161</v>
      </c>
    </row>
    <row r="40" spans="1:37" ht="24" customHeight="1" outlineLevel="1">
      <c r="L40" s="138" t="s">
        <v>167</v>
      </c>
      <c r="AD40" s="142">
        <v>30</v>
      </c>
      <c r="AE40" s="138" t="s">
        <v>207</v>
      </c>
    </row>
    <row r="41" spans="1:37" ht="24" customHeight="1" outlineLevel="1">
      <c r="L41" s="138" t="s">
        <v>168</v>
      </c>
      <c r="AD41" s="142">
        <v>30</v>
      </c>
      <c r="AE41" s="138" t="s">
        <v>207</v>
      </c>
    </row>
    <row r="42" spans="1:37" ht="24" customHeight="1" outlineLevel="1">
      <c r="B42" s="138" t="s">
        <v>169</v>
      </c>
      <c r="L42" s="138" t="s">
        <v>160</v>
      </c>
      <c r="X42" s="139">
        <f>X46*K1*B1+X50*K1*B1</f>
        <v>90</v>
      </c>
      <c r="Y42" s="138" t="s">
        <v>161</v>
      </c>
      <c r="Z42" s="139">
        <f>Z46*K1*B1/60+Z50*K1*B1</f>
        <v>125</v>
      </c>
      <c r="AA42" s="138" t="s">
        <v>161</v>
      </c>
      <c r="AB42" s="139">
        <f>AB46*K1*B1/60+AB50*K1*B1/60</f>
        <v>5</v>
      </c>
      <c r="AC42" s="138" t="s">
        <v>161</v>
      </c>
      <c r="AD42" s="139">
        <f>AD46*K1*B1/60+AD50*K1*B1/60</f>
        <v>45</v>
      </c>
      <c r="AE42" s="138" t="s">
        <v>161</v>
      </c>
      <c r="AF42" s="139">
        <f>X42-AB42</f>
        <v>85</v>
      </c>
      <c r="AG42" s="139">
        <f>Z42-AD42</f>
        <v>80</v>
      </c>
      <c r="AH42" s="138" t="s">
        <v>161</v>
      </c>
    </row>
    <row r="43" spans="1:37" ht="24" customHeight="1" outlineLevel="1">
      <c r="C43" s="138" t="s">
        <v>170</v>
      </c>
      <c r="L43" s="138" t="s">
        <v>162</v>
      </c>
      <c r="X43" s="141">
        <f>X44*V44*B1*S6+S4*X45*B1+X48*V48*B1*S6+S4*X49*B1+X42*S2</f>
        <v>1530120</v>
      </c>
      <c r="Y43" s="138" t="s">
        <v>97</v>
      </c>
      <c r="Z43" s="141">
        <f>Z42*S3</f>
        <v>1000000</v>
      </c>
      <c r="AA43" s="138" t="s">
        <v>97</v>
      </c>
      <c r="AB43" s="141">
        <f>AB42*S2</f>
        <v>50000</v>
      </c>
      <c r="AC43" s="138" t="s">
        <v>97</v>
      </c>
      <c r="AD43" s="141">
        <f>AD42*S3</f>
        <v>360000</v>
      </c>
      <c r="AE43" s="138" t="s">
        <v>97</v>
      </c>
      <c r="AI43" s="143">
        <f>X43-AB43</f>
        <v>1480120</v>
      </c>
      <c r="AJ43" s="143">
        <f>Z43-AD43</f>
        <v>640000</v>
      </c>
      <c r="AK43" s="138" t="s">
        <v>97</v>
      </c>
    </row>
    <row r="44" spans="1:37" ht="24" customHeight="1" outlineLevel="1">
      <c r="D44" s="138" t="s">
        <v>17</v>
      </c>
      <c r="L44" s="138" t="s">
        <v>171</v>
      </c>
      <c r="V44" s="142">
        <v>1</v>
      </c>
      <c r="W44" s="138" t="s">
        <v>172</v>
      </c>
      <c r="X44" s="142">
        <v>436</v>
      </c>
      <c r="Y44" s="138" t="s">
        <v>173</v>
      </c>
    </row>
    <row r="45" spans="1:37" ht="24" customHeight="1" outlineLevel="1">
      <c r="D45" s="138" t="s">
        <v>19</v>
      </c>
      <c r="L45" s="138" t="s">
        <v>174</v>
      </c>
      <c r="V45" s="142"/>
      <c r="X45" s="142">
        <v>1</v>
      </c>
      <c r="Y45" s="138" t="s">
        <v>133</v>
      </c>
    </row>
    <row r="46" spans="1:37" ht="24" customHeight="1" outlineLevel="1">
      <c r="D46" s="138" t="s">
        <v>20</v>
      </c>
      <c r="L46" s="138" t="s">
        <v>175</v>
      </c>
      <c r="V46" s="142"/>
      <c r="X46" s="142">
        <v>1</v>
      </c>
      <c r="Y46" s="138" t="s">
        <v>161</v>
      </c>
      <c r="Z46" s="142">
        <v>10</v>
      </c>
      <c r="AA46" s="138" t="s">
        <v>207</v>
      </c>
      <c r="AB46" s="142">
        <v>10</v>
      </c>
      <c r="AC46" s="138" t="s">
        <v>207</v>
      </c>
      <c r="AD46" s="142">
        <v>10</v>
      </c>
      <c r="AE46" s="138" t="s">
        <v>207</v>
      </c>
    </row>
    <row r="47" spans="1:37" ht="24" customHeight="1" outlineLevel="1">
      <c r="C47" s="138" t="s">
        <v>176</v>
      </c>
      <c r="V47" s="142"/>
      <c r="X47" s="142"/>
      <c r="Z47" s="142"/>
      <c r="AD47" s="142"/>
    </row>
    <row r="48" spans="1:37" ht="24" customHeight="1" outlineLevel="1">
      <c r="D48" s="138" t="s">
        <v>17</v>
      </c>
      <c r="L48" s="138" t="s">
        <v>171</v>
      </c>
      <c r="V48" s="142">
        <v>10</v>
      </c>
      <c r="W48" s="138" t="s">
        <v>172</v>
      </c>
      <c r="X48" s="142">
        <v>436</v>
      </c>
      <c r="Y48" s="138" t="s">
        <v>173</v>
      </c>
      <c r="Z48" s="142"/>
      <c r="AD48" s="142"/>
    </row>
    <row r="49" spans="2:37" ht="24" customHeight="1" outlineLevel="1">
      <c r="D49" s="138" t="s">
        <v>19</v>
      </c>
      <c r="L49" s="138" t="s">
        <v>174</v>
      </c>
      <c r="V49" s="142"/>
      <c r="X49" s="142">
        <v>1</v>
      </c>
      <c r="Y49" s="138" t="s">
        <v>133</v>
      </c>
      <c r="Z49" s="142"/>
      <c r="AD49" s="142"/>
    </row>
    <row r="50" spans="2:37" ht="24" customHeight="1" outlineLevel="1">
      <c r="D50" s="138" t="s">
        <v>20</v>
      </c>
      <c r="L50" s="138" t="s">
        <v>175</v>
      </c>
      <c r="V50" s="142"/>
      <c r="X50" s="142">
        <v>2</v>
      </c>
      <c r="Y50" s="138" t="s">
        <v>161</v>
      </c>
      <c r="Z50" s="142">
        <v>4</v>
      </c>
      <c r="AA50" s="138" t="s">
        <v>161</v>
      </c>
      <c r="AB50" s="138">
        <v>0</v>
      </c>
      <c r="AC50" s="138" t="s">
        <v>207</v>
      </c>
      <c r="AD50" s="142">
        <v>80</v>
      </c>
      <c r="AE50" s="138" t="s">
        <v>207</v>
      </c>
    </row>
    <row r="51" spans="2:37" ht="24" customHeight="1" outlineLevel="1">
      <c r="B51" s="138" t="s">
        <v>177</v>
      </c>
      <c r="L51" s="138" t="s">
        <v>160</v>
      </c>
      <c r="V51" s="142"/>
      <c r="X51" s="139">
        <f>X55*K2*B1/60+X59*K2*B1</f>
        <v>1080</v>
      </c>
      <c r="Y51" s="138" t="s">
        <v>161</v>
      </c>
      <c r="Z51" s="139">
        <f>Z55*K2*B1/60+Z59*K2*B1</f>
        <v>2280</v>
      </c>
      <c r="AA51" s="138" t="s">
        <v>161</v>
      </c>
      <c r="AB51" s="139">
        <f>AB55*K2*B1/60+AB59*K2*B1/60</f>
        <v>120</v>
      </c>
      <c r="AC51" s="138" t="s">
        <v>161</v>
      </c>
      <c r="AD51" s="139">
        <f>AD55*K2*B1/60+AD59*K2*B1/60</f>
        <v>720</v>
      </c>
      <c r="AE51" s="138" t="s">
        <v>161</v>
      </c>
      <c r="AF51" s="144">
        <f>X51-AB51</f>
        <v>960</v>
      </c>
      <c r="AG51" s="139">
        <f>Z51-AD51</f>
        <v>1560</v>
      </c>
      <c r="AH51" s="138" t="s">
        <v>161</v>
      </c>
    </row>
    <row r="52" spans="2:37" ht="24" customHeight="1" outlineLevel="1">
      <c r="C52" s="138" t="s">
        <v>170</v>
      </c>
      <c r="L52" s="138" t="s">
        <v>162</v>
      </c>
      <c r="V52" s="142"/>
      <c r="X52" s="141">
        <f>X53*K2*B1*S6*V53+S5*K2*B1*X54+X57*V57*K2*B1*S6+S5*K2*B1*X58+X51*S2</f>
        <v>11491200</v>
      </c>
      <c r="Y52" s="138" t="s">
        <v>97</v>
      </c>
      <c r="Z52" s="141">
        <f>Z55*K2*B1*S3/60+Z59*K2*B1*S3</f>
        <v>18240000</v>
      </c>
      <c r="AA52" s="138" t="s">
        <v>97</v>
      </c>
      <c r="AB52" s="141">
        <f>AB51*S2</f>
        <v>1200000</v>
      </c>
      <c r="AC52" s="138" t="s">
        <v>97</v>
      </c>
      <c r="AD52" s="141">
        <f>AD51*S3</f>
        <v>5760000</v>
      </c>
      <c r="AE52" s="138" t="s">
        <v>97</v>
      </c>
      <c r="AI52" s="143">
        <f>X52-AB52</f>
        <v>10291200</v>
      </c>
      <c r="AJ52" s="143">
        <f>Z52-AD52</f>
        <v>12480000</v>
      </c>
      <c r="AK52" s="138" t="s">
        <v>97</v>
      </c>
    </row>
    <row r="53" spans="2:37" ht="24" customHeight="1" outlineLevel="1">
      <c r="D53" s="138" t="s">
        <v>17</v>
      </c>
      <c r="L53" s="138" t="s">
        <v>171</v>
      </c>
      <c r="V53" s="142">
        <v>1</v>
      </c>
      <c r="W53" s="138" t="s">
        <v>172</v>
      </c>
      <c r="X53" s="142">
        <v>5</v>
      </c>
      <c r="Y53" s="138" t="s">
        <v>173</v>
      </c>
    </row>
    <row r="54" spans="2:37" ht="24" customHeight="1" outlineLevel="1">
      <c r="D54" s="138" t="s">
        <v>19</v>
      </c>
      <c r="L54" s="138" t="s">
        <v>178</v>
      </c>
      <c r="V54" s="142"/>
      <c r="X54" s="142">
        <v>1</v>
      </c>
      <c r="Y54" s="138" t="s">
        <v>133</v>
      </c>
    </row>
    <row r="55" spans="2:37" ht="24" customHeight="1" outlineLevel="1">
      <c r="D55" s="138" t="s">
        <v>20</v>
      </c>
      <c r="L55" s="138" t="s">
        <v>175</v>
      </c>
      <c r="V55" s="142"/>
      <c r="X55" s="142">
        <v>30</v>
      </c>
      <c r="Y55" s="138" t="s">
        <v>207</v>
      </c>
      <c r="Z55" s="142">
        <v>10</v>
      </c>
      <c r="AA55" s="138" t="s">
        <v>207</v>
      </c>
      <c r="AB55" s="142">
        <v>10</v>
      </c>
      <c r="AC55" s="138" t="s">
        <v>207</v>
      </c>
      <c r="AD55" s="142">
        <v>5</v>
      </c>
      <c r="AE55" s="138" t="s">
        <v>207</v>
      </c>
    </row>
    <row r="56" spans="2:37" ht="24" customHeight="1" outlineLevel="1">
      <c r="C56" s="138" t="s">
        <v>176</v>
      </c>
      <c r="V56" s="142"/>
      <c r="X56" s="142"/>
    </row>
    <row r="57" spans="2:37" ht="24" customHeight="1" outlineLevel="1">
      <c r="D57" s="138" t="s">
        <v>17</v>
      </c>
      <c r="L57" s="138" t="s">
        <v>171</v>
      </c>
      <c r="V57" s="142">
        <v>10</v>
      </c>
      <c r="W57" s="138" t="s">
        <v>172</v>
      </c>
      <c r="X57" s="142">
        <v>5</v>
      </c>
      <c r="Y57" s="138" t="s">
        <v>173</v>
      </c>
    </row>
    <row r="58" spans="2:37" ht="24" customHeight="1" outlineLevel="1">
      <c r="D58" s="138" t="s">
        <v>19</v>
      </c>
      <c r="L58" s="138" t="s">
        <v>178</v>
      </c>
      <c r="V58" s="142"/>
      <c r="X58" s="142">
        <v>1</v>
      </c>
      <c r="Y58" s="138" t="s">
        <v>133</v>
      </c>
    </row>
    <row r="59" spans="2:37" ht="24" customHeight="1" outlineLevel="1">
      <c r="D59" s="138" t="s">
        <v>20</v>
      </c>
      <c r="L59" s="138" t="s">
        <v>175</v>
      </c>
      <c r="V59" s="142"/>
      <c r="X59" s="142">
        <v>1</v>
      </c>
      <c r="Y59" s="138" t="s">
        <v>161</v>
      </c>
      <c r="Z59" s="142">
        <v>3</v>
      </c>
      <c r="AA59" s="138" t="s">
        <v>161</v>
      </c>
      <c r="AB59" s="142">
        <v>0</v>
      </c>
      <c r="AC59" s="138" t="s">
        <v>207</v>
      </c>
      <c r="AD59" s="142">
        <v>55</v>
      </c>
      <c r="AE59" s="138" t="s">
        <v>207</v>
      </c>
    </row>
    <row r="60" spans="2:37" ht="24" customHeight="1" outlineLevel="1">
      <c r="B60" s="138" t="s">
        <v>138</v>
      </c>
      <c r="L60" s="138" t="s">
        <v>160</v>
      </c>
      <c r="V60" s="142"/>
      <c r="X60" s="139">
        <f>X64*K3*B1/60+X68*K3*B1/60</f>
        <v>20</v>
      </c>
      <c r="Y60" s="138" t="s">
        <v>161</v>
      </c>
      <c r="Z60" s="139">
        <f>Z64*K3*B1/60+Z68*K3*B1/60</f>
        <v>175</v>
      </c>
      <c r="AA60" s="138" t="s">
        <v>161</v>
      </c>
      <c r="AB60" s="139">
        <f>AB64*K3*B1/60+AB68*K3*B1/60</f>
        <v>10</v>
      </c>
      <c r="AC60" s="138" t="s">
        <v>161</v>
      </c>
      <c r="AD60" s="139">
        <f>AD64*K3*B1/60+AD68*K3*B1/60</f>
        <v>60</v>
      </c>
      <c r="AE60" s="138" t="s">
        <v>161</v>
      </c>
      <c r="AF60" s="139">
        <f>X60-AB60</f>
        <v>10</v>
      </c>
      <c r="AG60" s="139">
        <f>Z60-AD60</f>
        <v>115</v>
      </c>
      <c r="AH60" s="138" t="s">
        <v>161</v>
      </c>
    </row>
    <row r="61" spans="2:37" ht="24" customHeight="1" outlineLevel="1">
      <c r="C61" s="138" t="s">
        <v>179</v>
      </c>
      <c r="L61" s="138" t="s">
        <v>162</v>
      </c>
      <c r="V61" s="142"/>
      <c r="X61" s="141">
        <f>X62*V62*K3*B1*S6+S4*K3*B1*X63+X66*V66*K3*B1*S6+S4*K3*B1*X67+X60*S2</f>
        <v>635600</v>
      </c>
      <c r="Y61" s="138" t="s">
        <v>97</v>
      </c>
      <c r="Z61" s="141">
        <f>Z60*S3</f>
        <v>1400000</v>
      </c>
      <c r="AA61" s="138" t="s">
        <v>97</v>
      </c>
      <c r="AB61" s="141">
        <f>AB60*S2</f>
        <v>100000</v>
      </c>
      <c r="AC61" s="138" t="s">
        <v>97</v>
      </c>
      <c r="AD61" s="141">
        <f>AD60*S3</f>
        <v>480000</v>
      </c>
      <c r="AE61" s="138" t="s">
        <v>97</v>
      </c>
      <c r="AI61" s="141">
        <f>X61-AB61</f>
        <v>535600</v>
      </c>
      <c r="AJ61" s="141">
        <f>Z61-AD61</f>
        <v>920000</v>
      </c>
      <c r="AK61" s="138" t="s">
        <v>97</v>
      </c>
    </row>
    <row r="62" spans="2:37" ht="24" customHeight="1" outlineLevel="1">
      <c r="D62" s="138" t="s">
        <v>17</v>
      </c>
      <c r="L62" s="138" t="s">
        <v>171</v>
      </c>
      <c r="V62" s="142">
        <v>7</v>
      </c>
      <c r="W62" s="138" t="s">
        <v>172</v>
      </c>
      <c r="X62" s="142">
        <v>80</v>
      </c>
      <c r="Y62" s="138" t="s">
        <v>173</v>
      </c>
    </row>
    <row r="63" spans="2:37" ht="24" customHeight="1" outlineLevel="1">
      <c r="D63" s="138" t="s">
        <v>19</v>
      </c>
      <c r="L63" s="138" t="s">
        <v>174</v>
      </c>
      <c r="V63" s="142"/>
      <c r="X63" s="142">
        <v>1</v>
      </c>
      <c r="Y63" s="138" t="s">
        <v>133</v>
      </c>
    </row>
    <row r="64" spans="2:37" ht="24" customHeight="1" outlineLevel="1">
      <c r="D64" s="138" t="s">
        <v>20</v>
      </c>
      <c r="L64" s="138" t="s">
        <v>175</v>
      </c>
      <c r="V64" s="142"/>
      <c r="X64" s="142">
        <v>10</v>
      </c>
      <c r="Y64" s="138" t="s">
        <v>207</v>
      </c>
      <c r="Z64" s="142">
        <v>5</v>
      </c>
      <c r="AA64" s="138" t="s">
        <v>207</v>
      </c>
      <c r="AB64" s="142">
        <v>10</v>
      </c>
      <c r="AC64" s="138" t="s">
        <v>207</v>
      </c>
      <c r="AD64" s="142">
        <v>5</v>
      </c>
      <c r="AE64" s="138" t="s">
        <v>207</v>
      </c>
    </row>
    <row r="65" spans="2:37" ht="24" customHeight="1" outlineLevel="1">
      <c r="C65" s="138" t="s">
        <v>176</v>
      </c>
      <c r="V65" s="142"/>
      <c r="X65" s="142"/>
    </row>
    <row r="66" spans="2:37" ht="24" customHeight="1" outlineLevel="1">
      <c r="D66" s="138" t="s">
        <v>17</v>
      </c>
      <c r="L66" s="138" t="s">
        <v>171</v>
      </c>
      <c r="V66" s="142">
        <v>10</v>
      </c>
      <c r="W66" s="138" t="s">
        <v>172</v>
      </c>
      <c r="X66" s="142">
        <v>80</v>
      </c>
      <c r="Y66" s="138" t="s">
        <v>173</v>
      </c>
    </row>
    <row r="67" spans="2:37" ht="24" customHeight="1" outlineLevel="1">
      <c r="D67" s="138" t="s">
        <v>19</v>
      </c>
      <c r="L67" s="138" t="s">
        <v>174</v>
      </c>
      <c r="V67" s="142"/>
      <c r="X67" s="142">
        <v>1</v>
      </c>
      <c r="Y67" s="138" t="s">
        <v>133</v>
      </c>
    </row>
    <row r="68" spans="2:37" ht="24" customHeight="1" outlineLevel="1">
      <c r="D68" s="138" t="s">
        <v>20</v>
      </c>
      <c r="L68" s="138" t="s">
        <v>175</v>
      </c>
      <c r="V68" s="142"/>
      <c r="X68" s="142">
        <v>10</v>
      </c>
      <c r="Y68" s="138" t="s">
        <v>207</v>
      </c>
      <c r="Z68" s="142">
        <v>170</v>
      </c>
      <c r="AA68" s="138" t="s">
        <v>207</v>
      </c>
      <c r="AB68" s="142">
        <v>0</v>
      </c>
      <c r="AC68" s="138" t="s">
        <v>207</v>
      </c>
      <c r="AD68" s="142">
        <v>55</v>
      </c>
      <c r="AE68" s="138" t="s">
        <v>207</v>
      </c>
    </row>
    <row r="69" spans="2:37" ht="24" customHeight="1" outlineLevel="1">
      <c r="B69" s="138" t="s">
        <v>139</v>
      </c>
      <c r="L69" s="138" t="s">
        <v>160</v>
      </c>
      <c r="V69" s="142"/>
      <c r="X69" s="139">
        <f>X73*K4*B1/60+X77*K4*B1/60</f>
        <v>20</v>
      </c>
      <c r="Y69" s="138" t="s">
        <v>161</v>
      </c>
      <c r="Z69" s="139">
        <f>Z73*K4*B1/60+Z77*K4*B1/60</f>
        <v>180</v>
      </c>
      <c r="AA69" s="138" t="s">
        <v>161</v>
      </c>
      <c r="AB69" s="139">
        <f>AB73*K4*B1/60+AB77*K4*B1/60</f>
        <v>10</v>
      </c>
      <c r="AC69" s="138" t="s">
        <v>161</v>
      </c>
      <c r="AD69" s="139">
        <f>AD73*K4*B1/60+AD77*K4*B1/60</f>
        <v>60</v>
      </c>
      <c r="AE69" s="138" t="s">
        <v>161</v>
      </c>
      <c r="AF69" s="139">
        <f>X69-AB69</f>
        <v>10</v>
      </c>
      <c r="AG69" s="139">
        <f>Z69-AD69</f>
        <v>120</v>
      </c>
      <c r="AH69" s="138" t="s">
        <v>161</v>
      </c>
    </row>
    <row r="70" spans="2:37" ht="24" customHeight="1" outlineLevel="1">
      <c r="C70" s="138" t="s">
        <v>179</v>
      </c>
      <c r="L70" s="138" t="s">
        <v>162</v>
      </c>
      <c r="V70" s="142"/>
      <c r="X70" s="141">
        <f>X71*V71*K4*B1*S6+S4*B1*K4*X72+X75*V75*K4*B1*S6+S4*K4*B1*X76+X69*S2</f>
        <v>1533200</v>
      </c>
      <c r="Y70" s="138" t="s">
        <v>97</v>
      </c>
      <c r="Z70" s="141">
        <f>Z69*S3</f>
        <v>1440000</v>
      </c>
      <c r="AA70" s="138" t="s">
        <v>97</v>
      </c>
      <c r="AB70" s="141">
        <f>AB69*S2</f>
        <v>100000</v>
      </c>
      <c r="AC70" s="138" t="s">
        <v>97</v>
      </c>
      <c r="AD70" s="141">
        <f>AD69*S3</f>
        <v>480000</v>
      </c>
      <c r="AE70" s="138" t="s">
        <v>97</v>
      </c>
      <c r="AI70" s="143">
        <f>X70-AB70</f>
        <v>1433200</v>
      </c>
      <c r="AJ70" s="143">
        <f>Z70-AD70</f>
        <v>960000</v>
      </c>
      <c r="AK70" s="138" t="s">
        <v>97</v>
      </c>
    </row>
    <row r="71" spans="2:37" ht="24" customHeight="1" outlineLevel="1">
      <c r="D71" s="138" t="s">
        <v>17</v>
      </c>
      <c r="L71" s="138" t="s">
        <v>171</v>
      </c>
      <c r="V71" s="142">
        <v>7</v>
      </c>
      <c r="W71" s="138" t="s">
        <v>172</v>
      </c>
      <c r="X71" s="142">
        <v>300</v>
      </c>
      <c r="Y71" s="138" t="s">
        <v>173</v>
      </c>
    </row>
    <row r="72" spans="2:37" ht="24" customHeight="1" outlineLevel="1">
      <c r="D72" s="138" t="s">
        <v>19</v>
      </c>
      <c r="L72" s="138" t="s">
        <v>174</v>
      </c>
      <c r="V72" s="142"/>
      <c r="X72" s="142">
        <v>1</v>
      </c>
      <c r="Y72" s="138" t="s">
        <v>133</v>
      </c>
    </row>
    <row r="73" spans="2:37" ht="24" customHeight="1" outlineLevel="1">
      <c r="D73" s="138" t="s">
        <v>20</v>
      </c>
      <c r="L73" s="138" t="s">
        <v>175</v>
      </c>
      <c r="V73" s="142"/>
      <c r="X73" s="142">
        <v>10</v>
      </c>
      <c r="Y73" s="138" t="s">
        <v>207</v>
      </c>
      <c r="Z73" s="142">
        <v>10</v>
      </c>
      <c r="AA73" s="138" t="s">
        <v>207</v>
      </c>
      <c r="AB73" s="142">
        <v>10</v>
      </c>
      <c r="AC73" s="138" t="s">
        <v>207</v>
      </c>
      <c r="AD73" s="142">
        <v>5</v>
      </c>
      <c r="AE73" s="138" t="s">
        <v>207</v>
      </c>
    </row>
    <row r="74" spans="2:37" ht="24" customHeight="1" outlineLevel="1">
      <c r="C74" s="138" t="s">
        <v>176</v>
      </c>
      <c r="V74" s="142"/>
      <c r="X74" s="142"/>
      <c r="Z74" s="142"/>
      <c r="AB74" s="142"/>
      <c r="AD74" s="142"/>
    </row>
    <row r="75" spans="2:37" ht="24" customHeight="1" outlineLevel="1">
      <c r="D75" s="138" t="s">
        <v>17</v>
      </c>
      <c r="L75" s="138" t="s">
        <v>171</v>
      </c>
      <c r="V75" s="142">
        <v>10</v>
      </c>
      <c r="W75" s="138" t="s">
        <v>172</v>
      </c>
      <c r="X75" s="142">
        <v>300</v>
      </c>
      <c r="Y75" s="138" t="s">
        <v>173</v>
      </c>
      <c r="Z75" s="142"/>
      <c r="AB75" s="142"/>
      <c r="AD75" s="142"/>
    </row>
    <row r="76" spans="2:37" ht="24" customHeight="1" outlineLevel="1">
      <c r="D76" s="138" t="s">
        <v>19</v>
      </c>
      <c r="L76" s="138" t="s">
        <v>174</v>
      </c>
      <c r="V76" s="142"/>
      <c r="X76" s="142">
        <v>1</v>
      </c>
      <c r="Y76" s="138" t="s">
        <v>133</v>
      </c>
      <c r="Z76" s="142"/>
      <c r="AB76" s="142"/>
      <c r="AD76" s="142"/>
    </row>
    <row r="77" spans="2:37" ht="24" customHeight="1" outlineLevel="1">
      <c r="D77" s="138" t="s">
        <v>20</v>
      </c>
      <c r="L77" s="138" t="s">
        <v>175</v>
      </c>
      <c r="V77" s="142"/>
      <c r="X77" s="142">
        <v>10</v>
      </c>
      <c r="Y77" s="138" t="s">
        <v>207</v>
      </c>
      <c r="Z77" s="142">
        <v>170</v>
      </c>
      <c r="AA77" s="138" t="s">
        <v>207</v>
      </c>
      <c r="AB77" s="142">
        <v>0</v>
      </c>
      <c r="AC77" s="138" t="s">
        <v>207</v>
      </c>
      <c r="AD77" s="142">
        <v>55</v>
      </c>
      <c r="AE77" s="138" t="s">
        <v>207</v>
      </c>
    </row>
    <row r="78" spans="2:37" ht="24" customHeight="1" outlineLevel="1">
      <c r="B78" s="138" t="s">
        <v>141</v>
      </c>
      <c r="L78" s="138" t="s">
        <v>160</v>
      </c>
      <c r="V78" s="142"/>
      <c r="X78" s="139">
        <f>X82*B1*K5/60+X86*B1*K5/60</f>
        <v>20</v>
      </c>
      <c r="Y78" s="138" t="s">
        <v>161</v>
      </c>
      <c r="Z78" s="139">
        <f>Z82*B1*K5/60+Z86*B1*K5/60</f>
        <v>180</v>
      </c>
      <c r="AA78" s="138" t="s">
        <v>161</v>
      </c>
      <c r="AB78" s="139">
        <f>AB82*K5*B1/60+AB86*K5*B1/60</f>
        <v>10</v>
      </c>
      <c r="AC78" s="138" t="s">
        <v>161</v>
      </c>
      <c r="AD78" s="139">
        <f>AD82*K5*B1/60+AD86*K5*B1/60</f>
        <v>60</v>
      </c>
      <c r="AE78" s="138" t="s">
        <v>161</v>
      </c>
      <c r="AF78" s="139">
        <f>X78-AB78</f>
        <v>10</v>
      </c>
      <c r="AG78" s="139">
        <f>Z78-AD78</f>
        <v>120</v>
      </c>
      <c r="AH78" s="138" t="s">
        <v>161</v>
      </c>
    </row>
    <row r="79" spans="2:37" ht="24" customHeight="1" outlineLevel="1">
      <c r="C79" s="138" t="s">
        <v>170</v>
      </c>
      <c r="L79" s="138" t="s">
        <v>162</v>
      </c>
      <c r="V79" s="142"/>
      <c r="X79" s="141">
        <f>X80*V80*B1*K5*S6+S5*K5*B1*X81+X84*V84*K5*B1*S6+S5*K5*B1*X85+X78*S2</f>
        <v>297200</v>
      </c>
      <c r="Y79" s="138" t="s">
        <v>97</v>
      </c>
      <c r="Z79" s="141">
        <f>Z78*S3</f>
        <v>1440000</v>
      </c>
      <c r="AA79" s="138" t="s">
        <v>97</v>
      </c>
      <c r="AB79" s="141">
        <f>AB78*S2</f>
        <v>100000</v>
      </c>
      <c r="AC79" s="138" t="s">
        <v>97</v>
      </c>
      <c r="AD79" s="141">
        <f>AD78*S3</f>
        <v>480000</v>
      </c>
      <c r="AE79" s="138" t="s">
        <v>97</v>
      </c>
      <c r="AI79" s="143">
        <f>X79-AB79</f>
        <v>197200</v>
      </c>
      <c r="AJ79" s="143">
        <f>Z79-AD79</f>
        <v>960000</v>
      </c>
      <c r="AK79" s="138" t="s">
        <v>97</v>
      </c>
    </row>
    <row r="80" spans="2:37" ht="24" customHeight="1" outlineLevel="1">
      <c r="D80" s="138" t="s">
        <v>17</v>
      </c>
      <c r="L80" s="138" t="s">
        <v>171</v>
      </c>
      <c r="V80" s="142">
        <v>1</v>
      </c>
      <c r="W80" s="138" t="s">
        <v>172</v>
      </c>
      <c r="X80" s="142">
        <v>20</v>
      </c>
      <c r="Y80" s="138" t="s">
        <v>173</v>
      </c>
    </row>
    <row r="81" spans="2:37" ht="24" customHeight="1" outlineLevel="1">
      <c r="D81" s="138" t="s">
        <v>19</v>
      </c>
      <c r="L81" s="138" t="s">
        <v>178</v>
      </c>
      <c r="V81" s="142"/>
      <c r="X81" s="142">
        <v>1</v>
      </c>
      <c r="Y81" s="138" t="s">
        <v>133</v>
      </c>
    </row>
    <row r="82" spans="2:37" ht="24" customHeight="1" outlineLevel="1">
      <c r="D82" s="138" t="s">
        <v>20</v>
      </c>
      <c r="L82" s="138" t="s">
        <v>175</v>
      </c>
      <c r="V82" s="142"/>
      <c r="X82" s="142">
        <v>10</v>
      </c>
      <c r="Y82" s="138" t="s">
        <v>207</v>
      </c>
      <c r="Z82" s="142">
        <v>10</v>
      </c>
      <c r="AA82" s="138" t="s">
        <v>207</v>
      </c>
      <c r="AB82" s="142">
        <v>10</v>
      </c>
      <c r="AC82" s="138" t="s">
        <v>207</v>
      </c>
      <c r="AD82" s="142">
        <v>5</v>
      </c>
      <c r="AE82" s="138" t="s">
        <v>207</v>
      </c>
    </row>
    <row r="83" spans="2:37" ht="24" customHeight="1" outlineLevel="1">
      <c r="C83" s="138" t="s">
        <v>176</v>
      </c>
      <c r="V83" s="142"/>
      <c r="X83" s="142"/>
    </row>
    <row r="84" spans="2:37" ht="24" customHeight="1" outlineLevel="1">
      <c r="D84" s="138" t="s">
        <v>17</v>
      </c>
      <c r="L84" s="138" t="s">
        <v>171</v>
      </c>
      <c r="V84" s="142">
        <v>10</v>
      </c>
      <c r="W84" s="138" t="s">
        <v>172</v>
      </c>
      <c r="X84" s="142">
        <v>20</v>
      </c>
      <c r="Y84" s="138" t="s">
        <v>173</v>
      </c>
    </row>
    <row r="85" spans="2:37" ht="24" customHeight="1" outlineLevel="1">
      <c r="D85" s="138" t="s">
        <v>19</v>
      </c>
      <c r="L85" s="138" t="s">
        <v>178</v>
      </c>
      <c r="V85" s="142"/>
      <c r="X85" s="142">
        <v>1</v>
      </c>
      <c r="Y85" s="138" t="s">
        <v>133</v>
      </c>
    </row>
    <row r="86" spans="2:37" ht="24" customHeight="1" outlineLevel="1">
      <c r="D86" s="138" t="s">
        <v>20</v>
      </c>
      <c r="L86" s="138" t="s">
        <v>175</v>
      </c>
      <c r="V86" s="142"/>
      <c r="X86" s="142">
        <v>10</v>
      </c>
      <c r="Y86" s="138" t="s">
        <v>207</v>
      </c>
      <c r="Z86" s="142">
        <v>170</v>
      </c>
      <c r="AA86" s="138" t="s">
        <v>207</v>
      </c>
      <c r="AB86" s="142">
        <v>0</v>
      </c>
      <c r="AC86" s="138" t="s">
        <v>207</v>
      </c>
      <c r="AD86" s="142">
        <v>55</v>
      </c>
      <c r="AE86" s="138" t="s">
        <v>207</v>
      </c>
    </row>
    <row r="87" spans="2:37" ht="24" customHeight="1" outlineLevel="1">
      <c r="B87" s="138" t="s">
        <v>142</v>
      </c>
      <c r="L87" s="138" t="s">
        <v>160</v>
      </c>
      <c r="V87" s="142"/>
      <c r="X87" s="139">
        <f>X91*K6*B1/60+X95*B2*B1/60</f>
        <v>35</v>
      </c>
      <c r="Y87" s="138" t="s">
        <v>161</v>
      </c>
      <c r="Z87" s="139">
        <f>Z91*K6*B1/60+Z95*B2*B1/60</f>
        <v>195</v>
      </c>
      <c r="AA87" s="138" t="s">
        <v>161</v>
      </c>
      <c r="AB87" s="139">
        <f>AB91*K6*B1/60+AB95*B2*B1/60</f>
        <v>25</v>
      </c>
      <c r="AC87" s="138" t="s">
        <v>161</v>
      </c>
      <c r="AD87" s="139">
        <f>AD91*K6*B1/60+AD95*B2*B1/60</f>
        <v>67.5</v>
      </c>
      <c r="AE87" s="138" t="s">
        <v>161</v>
      </c>
      <c r="AF87" s="139">
        <f>X87-AB87</f>
        <v>10</v>
      </c>
      <c r="AG87" s="139">
        <f>Z87-AD87</f>
        <v>127.5</v>
      </c>
      <c r="AH87" s="138" t="s">
        <v>161</v>
      </c>
    </row>
    <row r="88" spans="2:37" ht="24" customHeight="1" outlineLevel="1">
      <c r="C88" s="138" t="s">
        <v>179</v>
      </c>
      <c r="L88" s="138" t="s">
        <v>162</v>
      </c>
      <c r="V88" s="142"/>
      <c r="X88" s="141">
        <f>X89*V89*K6*B1*S6+S5*K6*B1*X90+X93*V93*B2*B1*S6+S5*B2*B1*X94+X87*S2</f>
        <v>472100</v>
      </c>
      <c r="Y88" s="138" t="s">
        <v>97</v>
      </c>
      <c r="Z88" s="141">
        <f>Z87*S3</f>
        <v>1560000</v>
      </c>
      <c r="AA88" s="138" t="s">
        <v>97</v>
      </c>
      <c r="AB88" s="141">
        <f>AB87*S2</f>
        <v>250000</v>
      </c>
      <c r="AC88" s="138" t="s">
        <v>97</v>
      </c>
      <c r="AD88" s="141">
        <f>AD87*S3</f>
        <v>540000</v>
      </c>
      <c r="AE88" s="138" t="s">
        <v>97</v>
      </c>
      <c r="AI88" s="143">
        <f>X88-AB88</f>
        <v>222100</v>
      </c>
      <c r="AJ88" s="143">
        <f>Z88-AD88</f>
        <v>1020000</v>
      </c>
      <c r="AK88" s="138" t="s">
        <v>97</v>
      </c>
    </row>
    <row r="89" spans="2:37" ht="24" customHeight="1" outlineLevel="1">
      <c r="D89" s="138" t="s">
        <v>17</v>
      </c>
      <c r="L89" s="138" t="s">
        <v>171</v>
      </c>
      <c r="V89" s="142">
        <v>10</v>
      </c>
      <c r="W89" s="138" t="s">
        <v>172</v>
      </c>
      <c r="X89" s="142">
        <v>5</v>
      </c>
      <c r="Y89" s="138" t="s">
        <v>173</v>
      </c>
    </row>
    <row r="90" spans="2:37" ht="24" customHeight="1" outlineLevel="1">
      <c r="D90" s="138" t="s">
        <v>19</v>
      </c>
      <c r="L90" s="138" t="s">
        <v>178</v>
      </c>
      <c r="V90" s="142"/>
      <c r="X90" s="142">
        <v>1</v>
      </c>
      <c r="Y90" s="138" t="s">
        <v>133</v>
      </c>
    </row>
    <row r="91" spans="2:37" ht="24" customHeight="1" outlineLevel="1">
      <c r="D91" s="138" t="s">
        <v>20</v>
      </c>
      <c r="L91" s="138" t="s">
        <v>175</v>
      </c>
      <c r="V91" s="142"/>
      <c r="X91" s="142">
        <v>10</v>
      </c>
      <c r="Y91" s="138" t="s">
        <v>207</v>
      </c>
      <c r="Z91" s="142">
        <v>10</v>
      </c>
      <c r="AA91" s="138" t="s">
        <v>207</v>
      </c>
      <c r="AB91" s="142">
        <v>10</v>
      </c>
      <c r="AC91" s="138" t="s">
        <v>207</v>
      </c>
      <c r="AD91" s="142">
        <v>5</v>
      </c>
      <c r="AE91" s="138" t="s">
        <v>207</v>
      </c>
    </row>
    <row r="92" spans="2:37" ht="24" customHeight="1" outlineLevel="1">
      <c r="C92" s="138" t="s">
        <v>176</v>
      </c>
      <c r="V92" s="142"/>
      <c r="X92" s="142"/>
    </row>
    <row r="93" spans="2:37" ht="24" customHeight="1" outlineLevel="1">
      <c r="D93" s="138" t="s">
        <v>17</v>
      </c>
      <c r="L93" s="138" t="s">
        <v>171</v>
      </c>
      <c r="V93" s="142">
        <v>10</v>
      </c>
      <c r="W93" s="138" t="s">
        <v>172</v>
      </c>
      <c r="X93" s="142">
        <v>6</v>
      </c>
      <c r="Y93" s="138" t="s">
        <v>173</v>
      </c>
    </row>
    <row r="94" spans="2:37" ht="24" customHeight="1" outlineLevel="1">
      <c r="D94" s="138" t="s">
        <v>19</v>
      </c>
      <c r="L94" s="138" t="s">
        <v>178</v>
      </c>
      <c r="V94" s="142"/>
      <c r="X94" s="142">
        <v>1</v>
      </c>
      <c r="Y94" s="138" t="s">
        <v>133</v>
      </c>
    </row>
    <row r="95" spans="2:37" ht="24" customHeight="1" outlineLevel="1">
      <c r="D95" s="138" t="s">
        <v>20</v>
      </c>
      <c r="L95" s="138" t="s">
        <v>175</v>
      </c>
      <c r="V95" s="142"/>
      <c r="X95" s="142">
        <v>10</v>
      </c>
      <c r="Y95" s="138" t="s">
        <v>207</v>
      </c>
      <c r="Z95" s="142">
        <v>170</v>
      </c>
      <c r="AA95" s="138" t="s">
        <v>207</v>
      </c>
      <c r="AB95" s="142">
        <v>0</v>
      </c>
      <c r="AC95" s="138" t="s">
        <v>207</v>
      </c>
      <c r="AD95" s="142">
        <v>55</v>
      </c>
      <c r="AE95" s="138" t="s">
        <v>207</v>
      </c>
    </row>
    <row r="96" spans="2:37" ht="24" customHeight="1" outlineLevel="1">
      <c r="B96" s="138" t="s">
        <v>180</v>
      </c>
      <c r="L96" s="138" t="s">
        <v>160</v>
      </c>
      <c r="V96" s="142"/>
      <c r="X96" s="139">
        <f>X99*K8*B1/60+X103*K8*B1/60</f>
        <v>40</v>
      </c>
      <c r="Y96" s="138" t="s">
        <v>161</v>
      </c>
      <c r="Z96" s="139">
        <f>Z99*K8*B1/60+Z103*K8*B1/60</f>
        <v>185</v>
      </c>
      <c r="AA96" s="138" t="s">
        <v>161</v>
      </c>
      <c r="AB96" s="139">
        <f>AB99*K8*B1/60+AB103*K8*B1/60</f>
        <v>10</v>
      </c>
      <c r="AC96" s="138" t="s">
        <v>161</v>
      </c>
      <c r="AD96" s="139">
        <f>AD99*K8*B1/60+AD103*K8*B1/60</f>
        <v>60</v>
      </c>
      <c r="AE96" s="138" t="s">
        <v>161</v>
      </c>
      <c r="AF96" s="139">
        <f>X96-AB96</f>
        <v>30</v>
      </c>
      <c r="AG96" s="139">
        <f>Z96-AD96</f>
        <v>125</v>
      </c>
      <c r="AH96" s="138" t="s">
        <v>161</v>
      </c>
    </row>
    <row r="97" spans="1:37" ht="24" customHeight="1" outlineLevel="1">
      <c r="C97" s="138" t="s">
        <v>176</v>
      </c>
      <c r="L97" s="138" t="s">
        <v>162</v>
      </c>
      <c r="V97" s="142"/>
      <c r="X97" s="141">
        <f>X101*V101*K8*B1*S6+S4*K8*B1*X102+X96*S2</f>
        <v>735400</v>
      </c>
      <c r="Y97" s="138" t="s">
        <v>97</v>
      </c>
      <c r="Z97" s="141">
        <f>X98*V98*K8*B1*S6+Z96*S3</f>
        <v>1484800</v>
      </c>
      <c r="AA97" s="138" t="s">
        <v>97</v>
      </c>
      <c r="AB97" s="141">
        <f>AB96*S2</f>
        <v>100000</v>
      </c>
      <c r="AC97" s="138" t="s">
        <v>97</v>
      </c>
      <c r="AD97" s="141">
        <f>AD96*S3</f>
        <v>480000</v>
      </c>
      <c r="AE97" s="138" t="s">
        <v>97</v>
      </c>
      <c r="AI97" s="143">
        <f>X97-AB97</f>
        <v>635400</v>
      </c>
      <c r="AJ97" s="143">
        <f>Z97-AD97</f>
        <v>1004800</v>
      </c>
      <c r="AK97" s="138" t="s">
        <v>97</v>
      </c>
    </row>
    <row r="98" spans="1:37" ht="24" customHeight="1" outlineLevel="1">
      <c r="D98" s="138" t="s">
        <v>17</v>
      </c>
      <c r="L98" s="138" t="s">
        <v>171</v>
      </c>
      <c r="V98" s="142">
        <v>10</v>
      </c>
      <c r="W98" s="138" t="s">
        <v>172</v>
      </c>
      <c r="X98" s="142">
        <v>2</v>
      </c>
      <c r="Y98" s="138" t="s">
        <v>173</v>
      </c>
    </row>
    <row r="99" spans="1:37" ht="24" customHeight="1" outlineLevel="1">
      <c r="D99" s="138" t="s">
        <v>20</v>
      </c>
      <c r="L99" s="138" t="s">
        <v>175</v>
      </c>
      <c r="V99" s="142"/>
      <c r="X99" s="142">
        <v>10</v>
      </c>
      <c r="Y99" s="138" t="s">
        <v>207</v>
      </c>
      <c r="Z99" s="142">
        <v>175</v>
      </c>
      <c r="AA99" s="138" t="s">
        <v>207</v>
      </c>
      <c r="AB99" s="142">
        <v>10</v>
      </c>
      <c r="AC99" s="138" t="s">
        <v>207</v>
      </c>
      <c r="AD99" s="142">
        <v>55</v>
      </c>
      <c r="AE99" s="138" t="s">
        <v>207</v>
      </c>
    </row>
    <row r="100" spans="1:37" ht="24" customHeight="1" outlineLevel="1">
      <c r="C100" s="138" t="s">
        <v>181</v>
      </c>
      <c r="V100" s="142"/>
      <c r="X100" s="142"/>
    </row>
    <row r="101" spans="1:37" ht="24" customHeight="1" outlineLevel="1">
      <c r="D101" s="138" t="s">
        <v>17</v>
      </c>
      <c r="L101" s="138" t="s">
        <v>171</v>
      </c>
      <c r="V101" s="142">
        <v>3</v>
      </c>
      <c r="W101" s="138" t="s">
        <v>172</v>
      </c>
      <c r="X101" s="142">
        <v>390</v>
      </c>
      <c r="Y101" s="138" t="s">
        <v>173</v>
      </c>
    </row>
    <row r="102" spans="1:37" ht="24" customHeight="1" outlineLevel="1">
      <c r="D102" s="138" t="s">
        <v>19</v>
      </c>
      <c r="L102" s="138" t="s">
        <v>174</v>
      </c>
      <c r="V102" s="142"/>
      <c r="X102" s="142">
        <v>1</v>
      </c>
      <c r="Y102" s="138" t="s">
        <v>133</v>
      </c>
    </row>
    <row r="103" spans="1:37" ht="24" customHeight="1" outlineLevel="1">
      <c r="D103" s="138" t="s">
        <v>20</v>
      </c>
      <c r="L103" s="138" t="s">
        <v>175</v>
      </c>
      <c r="V103" s="142"/>
      <c r="X103" s="142">
        <v>30</v>
      </c>
      <c r="Y103" s="138" t="s">
        <v>207</v>
      </c>
      <c r="Z103" s="142">
        <v>10</v>
      </c>
      <c r="AA103" s="138" t="s">
        <v>207</v>
      </c>
      <c r="AB103" s="138">
        <v>0</v>
      </c>
      <c r="AC103" s="138" t="s">
        <v>207</v>
      </c>
      <c r="AD103" s="142">
        <v>5</v>
      </c>
      <c r="AE103" s="138" t="s">
        <v>207</v>
      </c>
    </row>
    <row r="104" spans="1:37" ht="24" customHeight="1" outlineLevel="1">
      <c r="B104" s="138" t="s">
        <v>148</v>
      </c>
      <c r="L104" s="138" t="s">
        <v>160</v>
      </c>
      <c r="V104" s="142"/>
      <c r="X104" s="139">
        <f>X107*K9*B1/60</f>
        <v>0</v>
      </c>
      <c r="Y104" s="138" t="s">
        <v>161</v>
      </c>
      <c r="Z104" s="139">
        <f>Z107*K9*B1/60</f>
        <v>165</v>
      </c>
      <c r="AA104" s="138" t="s">
        <v>161</v>
      </c>
      <c r="AB104" s="139">
        <f>AB107*K9*B1/60</f>
        <v>0</v>
      </c>
      <c r="AC104" s="138" t="s">
        <v>161</v>
      </c>
      <c r="AD104" s="139">
        <f>AD107*K9*B1/60</f>
        <v>55</v>
      </c>
      <c r="AE104" s="138" t="s">
        <v>161</v>
      </c>
      <c r="AF104" s="139">
        <f>X104-AB104</f>
        <v>0</v>
      </c>
      <c r="AG104" s="139">
        <f>Z104-AD104</f>
        <v>110</v>
      </c>
      <c r="AH104" s="138" t="s">
        <v>161</v>
      </c>
    </row>
    <row r="105" spans="1:37" ht="24" customHeight="1" outlineLevel="1">
      <c r="C105" s="138" t="s">
        <v>176</v>
      </c>
      <c r="L105" s="138" t="s">
        <v>162</v>
      </c>
      <c r="V105" s="142"/>
      <c r="X105" s="141">
        <f>X104*S2</f>
        <v>0</v>
      </c>
      <c r="Y105" s="138" t="s">
        <v>97</v>
      </c>
      <c r="Z105" s="141">
        <f>X106*V106*K9*B1*S6+Z104*S3</f>
        <v>1322400</v>
      </c>
      <c r="AA105" s="138" t="s">
        <v>97</v>
      </c>
      <c r="AB105" s="141">
        <f>AB104*S2</f>
        <v>0</v>
      </c>
      <c r="AC105" s="138" t="s">
        <v>97</v>
      </c>
      <c r="AD105" s="141">
        <f>AD104*S3</f>
        <v>440000</v>
      </c>
      <c r="AE105" s="138" t="s">
        <v>97</v>
      </c>
      <c r="AI105" s="143">
        <f>X105-AB105</f>
        <v>0</v>
      </c>
      <c r="AJ105" s="143">
        <f>Z105-AD105</f>
        <v>882400</v>
      </c>
      <c r="AK105" s="138" t="s">
        <v>97</v>
      </c>
    </row>
    <row r="106" spans="1:37" ht="24" customHeight="1" outlineLevel="1">
      <c r="D106" s="138" t="s">
        <v>17</v>
      </c>
      <c r="L106" s="138" t="s">
        <v>171</v>
      </c>
      <c r="V106" s="142">
        <v>10</v>
      </c>
      <c r="W106" s="138" t="s">
        <v>172</v>
      </c>
      <c r="X106" s="142">
        <v>1</v>
      </c>
      <c r="Y106" s="138" t="s">
        <v>173</v>
      </c>
    </row>
    <row r="107" spans="1:37" ht="24" customHeight="1" outlineLevel="1">
      <c r="D107" s="138" t="s">
        <v>20</v>
      </c>
      <c r="L107" s="138" t="s">
        <v>175</v>
      </c>
      <c r="V107" s="142"/>
      <c r="X107" s="142">
        <v>0</v>
      </c>
      <c r="Y107" s="138" t="s">
        <v>207</v>
      </c>
      <c r="Z107" s="142">
        <v>165</v>
      </c>
      <c r="AA107" s="138" t="s">
        <v>207</v>
      </c>
      <c r="AB107" s="142">
        <v>0</v>
      </c>
      <c r="AC107" s="138" t="s">
        <v>207</v>
      </c>
      <c r="AD107" s="142">
        <v>55</v>
      </c>
      <c r="AE107" s="138" t="s">
        <v>207</v>
      </c>
    </row>
    <row r="108" spans="1:37" ht="24" customHeight="1" outlineLevel="1">
      <c r="B108" s="138" t="s">
        <v>150</v>
      </c>
      <c r="L108" s="138" t="s">
        <v>160</v>
      </c>
      <c r="V108" s="142"/>
      <c r="X108" s="139">
        <f>X111*K10*B1/60</f>
        <v>0</v>
      </c>
      <c r="Y108" s="138" t="s">
        <v>208</v>
      </c>
      <c r="Z108" s="139">
        <f>Z111*K10*B1/60</f>
        <v>330</v>
      </c>
      <c r="AA108" s="138" t="s">
        <v>161</v>
      </c>
      <c r="AB108" s="139">
        <f>AB111*K10*B1/60</f>
        <v>0</v>
      </c>
      <c r="AC108" s="138" t="s">
        <v>161</v>
      </c>
      <c r="AD108" s="139">
        <f>AD111*K10*B1/60</f>
        <v>110</v>
      </c>
      <c r="AE108" s="138" t="s">
        <v>161</v>
      </c>
      <c r="AF108" s="139">
        <f>X108-AB108</f>
        <v>0</v>
      </c>
      <c r="AG108" s="139">
        <f>Z108-AD108</f>
        <v>220</v>
      </c>
      <c r="AH108" s="138" t="s">
        <v>161</v>
      </c>
    </row>
    <row r="109" spans="1:37" ht="24" customHeight="1" outlineLevel="1">
      <c r="C109" s="138" t="s">
        <v>176</v>
      </c>
      <c r="L109" s="138" t="s">
        <v>162</v>
      </c>
      <c r="V109" s="142"/>
      <c r="X109" s="141">
        <f>X108*S2</f>
        <v>0</v>
      </c>
      <c r="Y109" s="138" t="s">
        <v>97</v>
      </c>
      <c r="Z109" s="141">
        <f>X110*V110*K10*B1*S6+Z108*S3</f>
        <v>2659200</v>
      </c>
      <c r="AA109" s="138" t="s">
        <v>97</v>
      </c>
      <c r="AB109" s="141">
        <f>AB108*S2</f>
        <v>0</v>
      </c>
      <c r="AC109" s="138" t="s">
        <v>97</v>
      </c>
      <c r="AD109" s="141">
        <f>AD108*S3</f>
        <v>880000</v>
      </c>
      <c r="AE109" s="138" t="s">
        <v>97</v>
      </c>
      <c r="AI109" s="143">
        <f>X109-AB109</f>
        <v>0</v>
      </c>
      <c r="AJ109" s="143">
        <f>Z109-AD109</f>
        <v>1779200</v>
      </c>
      <c r="AK109" s="138" t="s">
        <v>97</v>
      </c>
    </row>
    <row r="110" spans="1:37" ht="24" customHeight="1" outlineLevel="1">
      <c r="D110" s="138" t="s">
        <v>17</v>
      </c>
      <c r="L110" s="138" t="s">
        <v>171</v>
      </c>
      <c r="V110" s="142">
        <v>10</v>
      </c>
      <c r="W110" s="138" t="s">
        <v>172</v>
      </c>
      <c r="X110" s="142">
        <v>4</v>
      </c>
      <c r="Y110" s="138" t="s">
        <v>173</v>
      </c>
    </row>
    <row r="111" spans="1:37" ht="24" customHeight="1" outlineLevel="1">
      <c r="D111" s="138" t="s">
        <v>20</v>
      </c>
      <c r="L111" s="138" t="s">
        <v>175</v>
      </c>
      <c r="X111" s="142">
        <v>0</v>
      </c>
      <c r="Y111" s="138" t="s">
        <v>207</v>
      </c>
      <c r="Z111" s="142">
        <v>165</v>
      </c>
      <c r="AA111" s="138" t="s">
        <v>207</v>
      </c>
      <c r="AB111" s="142">
        <v>0</v>
      </c>
      <c r="AC111" s="138" t="s">
        <v>207</v>
      </c>
      <c r="AD111" s="142">
        <v>55</v>
      </c>
      <c r="AE111" s="138" t="s">
        <v>207</v>
      </c>
    </row>
    <row r="112" spans="1:37" ht="24" customHeight="1" outlineLevel="1">
      <c r="A112" s="138" t="s">
        <v>182</v>
      </c>
      <c r="L112" s="138" t="s">
        <v>160</v>
      </c>
      <c r="X112" s="139">
        <f>X114*30</f>
        <v>576</v>
      </c>
      <c r="Y112" s="138" t="s">
        <v>161</v>
      </c>
      <c r="Z112" s="139">
        <f>(Z114*B2+Z120)*B1</f>
        <v>1680</v>
      </c>
      <c r="AA112" s="138" t="s">
        <v>161</v>
      </c>
      <c r="AB112" s="139">
        <v>0</v>
      </c>
      <c r="AC112" s="138" t="s">
        <v>161</v>
      </c>
      <c r="AD112" s="139">
        <v>0</v>
      </c>
      <c r="AE112" s="138" t="s">
        <v>161</v>
      </c>
      <c r="AF112" s="139">
        <f>X112-AB112</f>
        <v>576</v>
      </c>
      <c r="AG112" s="139">
        <f>Z112-AD112</f>
        <v>1680</v>
      </c>
      <c r="AH112" s="138" t="s">
        <v>161</v>
      </c>
    </row>
    <row r="113" spans="1:37" ht="24" customHeight="1" outlineLevel="1">
      <c r="L113" s="138" t="s">
        <v>162</v>
      </c>
      <c r="X113" s="141">
        <f>X112*S13+X115*S7+X118*B1*S8+S5*X119*B1+X116*S10*300+X117*S9</f>
        <v>3399740</v>
      </c>
      <c r="Y113" s="138" t="s">
        <v>97</v>
      </c>
      <c r="Z113" s="141">
        <f>Z112*S3+S7*Z115*B1+Z116*S10*B3*12+Z117*S9</f>
        <v>14105600</v>
      </c>
      <c r="AA113" s="138" t="s">
        <v>97</v>
      </c>
      <c r="AB113" s="141">
        <f>AB118*B1*S8</f>
        <v>2400</v>
      </c>
      <c r="AC113" s="138" t="s">
        <v>97</v>
      </c>
      <c r="AD113" s="141">
        <v>0</v>
      </c>
      <c r="AE113" s="138" t="s">
        <v>97</v>
      </c>
      <c r="AI113" s="143">
        <f>X113-AB113</f>
        <v>3397340</v>
      </c>
      <c r="AJ113" s="143">
        <f>Z113-AD113</f>
        <v>14105600</v>
      </c>
      <c r="AK113" s="138" t="s">
        <v>97</v>
      </c>
    </row>
    <row r="114" spans="1:37" ht="24" customHeight="1" outlineLevel="1">
      <c r="D114" s="138" t="s">
        <v>219</v>
      </c>
      <c r="L114" s="138" t="s">
        <v>212</v>
      </c>
      <c r="X114" s="138">
        <f>160*12*B2/S14</f>
        <v>19.2</v>
      </c>
      <c r="Y114" s="138" t="s">
        <v>161</v>
      </c>
      <c r="Z114" s="142">
        <v>26</v>
      </c>
      <c r="AA114" s="138" t="s">
        <v>161</v>
      </c>
    </row>
    <row r="115" spans="1:37" ht="24" customHeight="1" outlineLevel="1">
      <c r="D115" s="138" t="s">
        <v>183</v>
      </c>
      <c r="L115" s="138" t="s">
        <v>184</v>
      </c>
      <c r="X115" s="142">
        <v>202</v>
      </c>
      <c r="Y115" s="138" t="s">
        <v>185</v>
      </c>
      <c r="Z115" s="142">
        <v>20</v>
      </c>
      <c r="AA115" s="138" t="s">
        <v>185</v>
      </c>
    </row>
    <row r="116" spans="1:37" ht="24" customHeight="1" outlineLevel="1">
      <c r="D116" s="138" t="s">
        <v>35</v>
      </c>
      <c r="L116" s="138" t="s">
        <v>186</v>
      </c>
      <c r="X116" s="142">
        <v>22</v>
      </c>
      <c r="Y116" s="138" t="s">
        <v>187</v>
      </c>
      <c r="Z116" s="142">
        <v>4</v>
      </c>
      <c r="AA116" s="138" t="s">
        <v>187</v>
      </c>
    </row>
    <row r="117" spans="1:37" ht="24" customHeight="1" outlineLevel="1">
      <c r="D117" s="138" t="s">
        <v>36</v>
      </c>
      <c r="L117" s="138" t="s">
        <v>188</v>
      </c>
      <c r="X117" s="142">
        <v>22</v>
      </c>
      <c r="Y117" s="138" t="s">
        <v>187</v>
      </c>
      <c r="Z117" s="142">
        <v>4</v>
      </c>
      <c r="AA117" s="138" t="s">
        <v>187</v>
      </c>
    </row>
    <row r="118" spans="1:37" ht="24" customHeight="1" outlineLevel="1">
      <c r="D118" s="138" t="s">
        <v>39</v>
      </c>
      <c r="L118" s="138" t="s">
        <v>189</v>
      </c>
      <c r="X118" s="142">
        <v>126</v>
      </c>
      <c r="Y118" s="138" t="s">
        <v>173</v>
      </c>
      <c r="Z118" s="142"/>
      <c r="AB118" s="142">
        <v>10</v>
      </c>
      <c r="AC118" s="138" t="s">
        <v>173</v>
      </c>
    </row>
    <row r="119" spans="1:37" ht="24" customHeight="1" outlineLevel="1">
      <c r="D119" s="138" t="s">
        <v>190</v>
      </c>
      <c r="L119" s="138" t="s">
        <v>178</v>
      </c>
      <c r="X119" s="142">
        <v>5</v>
      </c>
      <c r="Y119" s="138" t="s">
        <v>133</v>
      </c>
      <c r="Z119" s="142"/>
    </row>
    <row r="120" spans="1:37" ht="24" customHeight="1" outlineLevel="1">
      <c r="D120" s="138" t="s">
        <v>218</v>
      </c>
      <c r="L120" s="138" t="s">
        <v>213</v>
      </c>
      <c r="Z120" s="142">
        <v>4</v>
      </c>
      <c r="AA120" s="138" t="s">
        <v>209</v>
      </c>
    </row>
    <row r="121" spans="1:37" ht="24" customHeight="1" outlineLevel="1">
      <c r="A121" s="138" t="s">
        <v>191</v>
      </c>
      <c r="L121" s="138" t="s">
        <v>162</v>
      </c>
      <c r="X121" s="141">
        <v>0</v>
      </c>
      <c r="Y121" s="138" t="s">
        <v>97</v>
      </c>
      <c r="Z121" s="141">
        <v>0</v>
      </c>
      <c r="AA121" s="138" t="s">
        <v>97</v>
      </c>
      <c r="AB121" s="141">
        <f>S11*B2*B1</f>
        <v>7200000</v>
      </c>
      <c r="AC121" s="138" t="s">
        <v>97</v>
      </c>
      <c r="AD121" s="141">
        <v>0</v>
      </c>
      <c r="AE121" s="138" t="s">
        <v>97</v>
      </c>
      <c r="AI121" s="159">
        <f>X121-AB121</f>
        <v>-7200000</v>
      </c>
      <c r="AJ121" s="143">
        <f>Z121-AD121</f>
        <v>0</v>
      </c>
      <c r="AK121" s="138" t="s">
        <v>97</v>
      </c>
    </row>
    <row r="122" spans="1:37" ht="24" customHeight="1" outlineLevel="1">
      <c r="D122" s="138" t="s">
        <v>191</v>
      </c>
      <c r="L122" s="138" t="s">
        <v>192</v>
      </c>
    </row>
  </sheetData>
  <mergeCells count="5">
    <mergeCell ref="A32:AK32"/>
    <mergeCell ref="Y1:AA1"/>
    <mergeCell ref="AB1:AD1"/>
    <mergeCell ref="Y5:AA5"/>
    <mergeCell ref="AB5:AD5"/>
  </mergeCells>
  <phoneticPr fontId="8"/>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config</vt:lpstr>
      <vt:lpstr>30施設2年間での試算</vt:lpstr>
      <vt:lpstr>Summary</vt:lpstr>
      <vt:lpstr>紙・電磁化業務比較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yuka.abe</dc:creator>
  <cp:lastModifiedBy>小川 武則</cp:lastModifiedBy>
  <dcterms:created xsi:type="dcterms:W3CDTF">2016-07-20T06:30:24Z</dcterms:created>
  <dcterms:modified xsi:type="dcterms:W3CDTF">2023-09-07T08:07:36Z</dcterms:modified>
</cp:coreProperties>
</file>